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860" firstSheet="1" activeTab="1"/>
  </bookViews>
  <sheets>
    <sheet name="定稿" sheetId="5" r:id="rId1"/>
    <sheet name="杨" sheetId="6" r:id="rId2"/>
  </sheets>
  <calcPr calcId="124519"/>
</workbook>
</file>

<file path=xl/calcChain.xml><?xml version="1.0" encoding="utf-8"?>
<calcChain xmlns="http://schemas.openxmlformats.org/spreadsheetml/2006/main">
  <c r="AO21" i="6"/>
  <c r="AO26"/>
  <c r="E26"/>
  <c r="AK9"/>
  <c r="F28"/>
  <c r="N18"/>
  <c r="M28"/>
  <c r="G28"/>
  <c r="E33"/>
  <c r="AO29"/>
  <c r="Z29"/>
  <c r="Y29"/>
  <c r="X29"/>
  <c r="E29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L28"/>
  <c r="K28"/>
  <c r="J28"/>
  <c r="I28"/>
  <c r="H28"/>
  <c r="Q27"/>
  <c r="AO25"/>
  <c r="Q25"/>
  <c r="N25"/>
  <c r="F25"/>
  <c r="E25"/>
  <c r="Q24"/>
  <c r="N24"/>
  <c r="F24"/>
  <c r="E24"/>
  <c r="Q23"/>
  <c r="N23"/>
  <c r="F23"/>
  <c r="E23"/>
  <c r="N22"/>
  <c r="F22"/>
  <c r="E22"/>
  <c r="Q21"/>
  <c r="N21"/>
  <c r="F21"/>
  <c r="E21"/>
  <c r="Q20"/>
  <c r="N20"/>
  <c r="F20"/>
  <c r="E20"/>
  <c r="Q19"/>
  <c r="N19"/>
  <c r="F19"/>
  <c r="E19"/>
  <c r="Q18"/>
  <c r="F18"/>
  <c r="E18"/>
  <c r="Q17"/>
  <c r="N17"/>
  <c r="F17"/>
  <c r="E17"/>
  <c r="AK16"/>
  <c r="Q16"/>
  <c r="N16"/>
  <c r="F16"/>
  <c r="E16"/>
  <c r="AK15"/>
  <c r="Q15"/>
  <c r="N15"/>
  <c r="F15"/>
  <c r="E15"/>
  <c r="AK14"/>
  <c r="Q14"/>
  <c r="N14"/>
  <c r="F14"/>
  <c r="E14"/>
  <c r="AK13"/>
  <c r="Q13"/>
  <c r="N13"/>
  <c r="F13"/>
  <c r="E13"/>
  <c r="AK12"/>
  <c r="Q12"/>
  <c r="N12"/>
  <c r="F12"/>
  <c r="E12"/>
  <c r="Q11"/>
  <c r="N11"/>
  <c r="F11"/>
  <c r="E11"/>
  <c r="AA10"/>
  <c r="Q10"/>
  <c r="N10"/>
  <c r="F10"/>
  <c r="E10"/>
  <c r="Q9"/>
  <c r="N9"/>
  <c r="F9"/>
  <c r="E9"/>
  <c r="Q8"/>
  <c r="N8"/>
  <c r="F8"/>
  <c r="E8"/>
  <c r="Q7"/>
  <c r="N7"/>
  <c r="F7"/>
  <c r="E7"/>
  <c r="AL6"/>
  <c r="AA6"/>
  <c r="Y6"/>
  <c r="Q6"/>
  <c r="N6"/>
  <c r="F6"/>
  <c r="E6"/>
  <c r="Q5"/>
  <c r="N5"/>
  <c r="F5"/>
  <c r="E5"/>
  <c r="Q4"/>
  <c r="N4"/>
  <c r="F4"/>
  <c r="E4"/>
  <c r="V33" i="5"/>
  <c r="T33"/>
  <c r="S33"/>
  <c r="R33"/>
  <c r="Q33"/>
  <c r="P33"/>
  <c r="O33"/>
  <c r="N33"/>
  <c r="M33"/>
  <c r="L33"/>
  <c r="K33"/>
  <c r="J33"/>
  <c r="I33"/>
  <c r="H33"/>
  <c r="G33"/>
  <c r="F33"/>
  <c r="E33"/>
  <c r="D33"/>
  <c r="R32"/>
  <c r="C32"/>
  <c r="C31"/>
  <c r="AP28"/>
  <c r="AN27"/>
  <c r="AM27"/>
  <c r="V27"/>
  <c r="T27"/>
  <c r="R27"/>
  <c r="Q27"/>
  <c r="P27"/>
  <c r="O27"/>
  <c r="K27"/>
  <c r="J27"/>
  <c r="G27"/>
  <c r="F27"/>
  <c r="E27"/>
  <c r="C27"/>
  <c r="R26"/>
  <c r="L26"/>
  <c r="E26"/>
  <c r="C26"/>
  <c r="C25"/>
  <c r="C24"/>
  <c r="C23"/>
  <c r="C22"/>
  <c r="C21"/>
  <c r="C20"/>
  <c r="C19"/>
  <c r="C18"/>
  <c r="C17"/>
  <c r="C16"/>
  <c r="C15"/>
  <c r="C14"/>
  <c r="C13"/>
  <c r="C12"/>
  <c r="C11"/>
  <c r="C10"/>
  <c r="D9"/>
  <c r="C9"/>
  <c r="D8"/>
  <c r="C8"/>
  <c r="C7"/>
  <c r="C6"/>
  <c r="D5"/>
  <c r="C5"/>
  <c r="D4"/>
  <c r="C4"/>
  <c r="E27" i="6"/>
  <c r="E28" l="1"/>
</calcChain>
</file>

<file path=xl/comments1.xml><?xml version="1.0" encoding="utf-8"?>
<comments xmlns="http://schemas.openxmlformats.org/spreadsheetml/2006/main">
  <authors>
    <author>作者</author>
    <author>Administrator</author>
    <author>谷银平</author>
  </authors>
  <commentList>
    <comment ref="AO4" authorId="0">
      <text>
        <r>
          <rPr>
            <sz val="9"/>
            <rFont val="Tahoma"/>
            <family val="2"/>
          </rPr>
          <t>15</t>
        </r>
        <r>
          <rPr>
            <sz val="9"/>
            <rFont val="宋体"/>
            <family val="3"/>
            <charset val="134"/>
          </rPr>
          <t xml:space="preserve">万元正版软件
</t>
        </r>
      </text>
    </comment>
    <comment ref="T5" authorId="1">
      <text>
        <r>
          <rPr>
            <sz val="9"/>
            <rFont val="宋体"/>
            <family val="3"/>
            <charset val="134"/>
          </rPr>
          <t xml:space="preserve">19.6万元宣传和3万元公众号运维。
</t>
        </r>
      </text>
    </comment>
    <comment ref="X5" authorId="1">
      <text>
        <r>
          <rPr>
            <sz val="9"/>
            <rFont val="宋体"/>
            <family val="3"/>
            <charset val="134"/>
          </rPr>
          <t xml:space="preserve">离退休的公用9.9
</t>
        </r>
      </text>
    </comment>
    <comment ref="T6" authorId="1">
      <text>
        <r>
          <rPr>
            <sz val="9"/>
            <rFont val="宋体"/>
            <family val="3"/>
            <charset val="134"/>
          </rPr>
          <t xml:space="preserve">8.45干部档案5万的法律顾问
</t>
        </r>
      </text>
    </comment>
    <comment ref="X6" authorId="2">
      <text>
        <r>
          <rPr>
            <b/>
            <sz val="9"/>
            <color indexed="81"/>
            <rFont val="宋体"/>
            <family val="3"/>
            <charset val="134"/>
          </rPr>
          <t>援疆扶贫乡村振兴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6" authorId="0">
      <text>
        <r>
          <rPr>
            <b/>
            <sz val="9"/>
            <rFont val="Tahoma"/>
            <family val="2"/>
          </rPr>
          <t xml:space="preserve">1859.17-132
</t>
        </r>
        <r>
          <rPr>
            <sz val="9"/>
            <rFont val="Tahoma"/>
            <family val="2"/>
          </rPr>
          <t xml:space="preserve">
</t>
        </r>
      </text>
    </comment>
    <comment ref="AA6" authorId="2">
      <text>
        <r>
          <rPr>
            <sz val="9"/>
            <color indexed="81"/>
            <rFont val="宋体"/>
            <family val="3"/>
            <charset val="134"/>
          </rPr>
          <t xml:space="preserve">警衔工资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9" authorId="2">
      <text>
        <r>
          <rPr>
            <b/>
            <sz val="9"/>
            <color indexed="81"/>
            <rFont val="宋体"/>
            <family val="3"/>
            <charset val="134"/>
          </rPr>
          <t>军训</t>
        </r>
      </text>
    </comment>
    <comment ref="X9" authorId="2">
      <text>
        <r>
          <rPr>
            <sz val="9"/>
            <color indexed="81"/>
            <rFont val="宋体"/>
            <family val="3"/>
            <charset val="134"/>
          </rPr>
          <t>宣传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9" authorId="2">
      <text>
        <r>
          <rPr>
            <b/>
            <sz val="9"/>
            <color indexed="81"/>
            <rFont val="宋体"/>
            <family val="3"/>
            <charset val="134"/>
          </rPr>
          <t>中央：</t>
        </r>
        <r>
          <rPr>
            <b/>
            <sz val="9"/>
            <color indexed="81"/>
            <rFont val="Tahoma"/>
            <family val="2"/>
          </rPr>
          <t>948.+</t>
        </r>
      </text>
    </comment>
    <comment ref="AA10" authorId="2">
      <text>
        <r>
          <rPr>
            <sz val="9"/>
            <color indexed="81"/>
            <rFont val="宋体"/>
            <family val="3"/>
            <charset val="134"/>
          </rPr>
          <t>提租补贴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宋体"/>
            <family val="3"/>
            <charset val="134"/>
          </rPr>
          <t>货币化补贴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1" authorId="1">
      <text>
        <r>
          <rPr>
            <sz val="9"/>
            <rFont val="宋体"/>
            <family val="3"/>
            <charset val="134"/>
          </rPr>
          <t xml:space="preserve">消防设备购置
</t>
        </r>
      </text>
    </comment>
    <comment ref="AO16" authorId="1">
      <text>
        <r>
          <rPr>
            <sz val="9"/>
            <rFont val="宋体"/>
            <family val="3"/>
            <charset val="134"/>
          </rPr>
          <t xml:space="preserve">
新闻采编</t>
        </r>
      </text>
    </comment>
    <comment ref="AO20" authorId="0">
      <text>
        <r>
          <rPr>
            <b/>
            <sz val="9"/>
            <rFont val="宋体"/>
            <family val="3"/>
            <charset val="134"/>
          </rPr>
          <t>政府采购图书购置80万元</t>
        </r>
        <r>
          <rPr>
            <sz val="9"/>
            <rFont val="Tahoma"/>
            <family val="2"/>
          </rPr>
          <t xml:space="preserve">
</t>
        </r>
      </text>
    </comment>
    <comment ref="N21" authorId="1">
      <text>
        <r>
          <rPr>
            <b/>
            <sz val="9"/>
            <rFont val="宋体"/>
            <family val="3"/>
            <charset val="134"/>
          </rPr>
          <t>15万大赛差旅费。2.4万元部门差旅费</t>
        </r>
        <r>
          <rPr>
            <sz val="9"/>
            <rFont val="宋体"/>
            <family val="3"/>
            <charset val="134"/>
          </rPr>
          <t xml:space="preserve">
</t>
        </r>
      </text>
    </comment>
    <comment ref="X21" authorId="1">
      <text>
        <r>
          <rPr>
            <sz val="9"/>
            <rFont val="宋体"/>
            <family val="3"/>
            <charset val="134"/>
          </rPr>
          <t xml:space="preserve">实习学生、参赛学生保险费
</t>
        </r>
      </text>
    </comment>
    <comment ref="AK21" authorId="2">
      <text>
        <r>
          <rPr>
            <b/>
            <sz val="9"/>
            <color indexed="81"/>
            <rFont val="宋体"/>
            <family val="3"/>
            <charset val="134"/>
          </rPr>
          <t xml:space="preserve">春节慰问金和平时慰问金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24" authorId="0">
      <text>
        <r>
          <rPr>
            <b/>
            <sz val="9"/>
            <rFont val="宋体"/>
            <family val="3"/>
            <charset val="134"/>
          </rPr>
          <t>工会</t>
        </r>
        <r>
          <rPr>
            <b/>
            <sz val="9"/>
            <rFont val="Tahoma"/>
            <family val="2"/>
          </rPr>
          <t>45</t>
        </r>
        <r>
          <rPr>
            <b/>
            <sz val="9"/>
            <rFont val="宋体"/>
            <family val="3"/>
            <charset val="134"/>
          </rPr>
          <t>万元</t>
        </r>
        <r>
          <rPr>
            <b/>
            <sz val="9"/>
            <rFont val="Tahoma"/>
            <family val="2"/>
          </rPr>
          <t xml:space="preserve">
</t>
        </r>
        <r>
          <rPr>
            <sz val="9"/>
            <rFont val="Tahoma"/>
            <family val="2"/>
          </rPr>
          <t xml:space="preserve">
</t>
        </r>
      </text>
    </comment>
    <comment ref="M25" authorId="0">
      <text>
        <r>
          <rPr>
            <b/>
            <sz val="9"/>
            <rFont val="宋体"/>
            <family val="3"/>
            <charset val="134"/>
          </rPr>
          <t>物业管理政府采购</t>
        </r>
        <r>
          <rPr>
            <b/>
            <sz val="9"/>
            <rFont val="Tahoma"/>
            <family val="2"/>
          </rPr>
          <t>420</t>
        </r>
        <r>
          <rPr>
            <b/>
            <sz val="9"/>
            <rFont val="宋体"/>
            <family val="3"/>
            <charset val="134"/>
          </rPr>
          <t>万元</t>
        </r>
      </text>
    </comment>
    <comment ref="T25" authorId="0">
      <text>
        <r>
          <rPr>
            <b/>
            <sz val="9"/>
            <rFont val="宋体"/>
            <family val="3"/>
            <charset val="134"/>
          </rPr>
          <t>政府采购第三方监管</t>
        </r>
        <r>
          <rPr>
            <b/>
            <sz val="9"/>
            <rFont val="Tahoma"/>
            <family val="2"/>
          </rPr>
          <t>57</t>
        </r>
        <r>
          <rPr>
            <b/>
            <sz val="9"/>
            <rFont val="宋体"/>
            <family val="3"/>
            <charset val="134"/>
          </rPr>
          <t>万元</t>
        </r>
        <r>
          <rPr>
            <sz val="9"/>
            <rFont val="Tahoma"/>
            <family val="2"/>
          </rPr>
          <t xml:space="preserve">
</t>
        </r>
      </text>
    </comment>
    <comment ref="X25" authorId="0">
      <text>
        <r>
          <rPr>
            <b/>
            <sz val="9"/>
            <rFont val="宋体"/>
            <family val="3"/>
            <charset val="134"/>
          </rPr>
          <t>政府采购被装购置</t>
        </r>
        <r>
          <rPr>
            <b/>
            <sz val="9"/>
            <rFont val="Tahoma"/>
            <family val="2"/>
          </rPr>
          <t>53</t>
        </r>
        <r>
          <rPr>
            <b/>
            <sz val="9"/>
            <rFont val="宋体"/>
            <family val="3"/>
            <charset val="134"/>
          </rPr>
          <t>万元。就餐</t>
        </r>
        <r>
          <rPr>
            <b/>
            <sz val="9"/>
            <rFont val="Tahoma"/>
            <family val="2"/>
          </rPr>
          <t>189</t>
        </r>
        <r>
          <rPr>
            <b/>
            <sz val="9"/>
            <rFont val="宋体"/>
            <family val="3"/>
            <charset val="134"/>
          </rPr>
          <t>万元。会费</t>
        </r>
        <r>
          <rPr>
            <b/>
            <sz val="9"/>
            <rFont val="Tahoma"/>
            <family val="2"/>
          </rPr>
          <t>0.6</t>
        </r>
        <r>
          <rPr>
            <sz val="9"/>
            <rFont val="Tahoma"/>
            <family val="2"/>
          </rPr>
          <t xml:space="preserve">
</t>
        </r>
      </text>
    </comment>
    <comment ref="AO25" author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政府采购</t>
        </r>
        <r>
          <rPr>
            <sz val="9"/>
            <rFont val="Tahoma"/>
            <family val="2"/>
          </rPr>
          <t>1.1</t>
        </r>
        <r>
          <rPr>
            <sz val="9"/>
            <rFont val="宋体"/>
            <family val="3"/>
            <charset val="134"/>
          </rPr>
          <t>万元。校园建设</t>
        </r>
        <r>
          <rPr>
            <sz val="9"/>
            <rFont val="Tahoma"/>
            <family val="2"/>
          </rPr>
          <t>218.27</t>
        </r>
        <r>
          <rPr>
            <sz val="9"/>
            <rFont val="宋体"/>
            <family val="3"/>
            <charset val="134"/>
          </rPr>
          <t>万元</t>
        </r>
      </text>
    </comment>
    <comment ref="AO27" authorId="0">
      <text>
        <r>
          <rPr>
            <b/>
            <sz val="9"/>
            <rFont val="宋体"/>
            <family val="3"/>
            <charset val="134"/>
          </rPr>
          <t>上年结转</t>
        </r>
        <r>
          <rPr>
            <sz val="9"/>
            <rFont val="Tahoma"/>
            <family val="2"/>
          </rPr>
          <t xml:space="preserve">
</t>
        </r>
        <r>
          <rPr>
            <sz val="9"/>
            <rFont val="宋体"/>
            <family val="3"/>
            <charset val="134"/>
          </rPr>
          <t>18.3+38.67+26.67
年初预算268.09+60
-15万正版软件</t>
        </r>
      </text>
    </comment>
  </commentList>
</comments>
</file>

<file path=xl/sharedStrings.xml><?xml version="1.0" encoding="utf-8"?>
<sst xmlns="http://schemas.openxmlformats.org/spreadsheetml/2006/main" count="162" uniqueCount="141">
  <si>
    <t>安徽警官职业学院2021年各单位、部门预算执行分解一览表</t>
  </si>
  <si>
    <t>单位：万元</t>
  </si>
  <si>
    <t>序号</t>
  </si>
  <si>
    <t>部门</t>
  </si>
  <si>
    <r>
      <rPr>
        <b/>
        <sz val="10"/>
        <rFont val="宋体"/>
        <family val="3"/>
        <charset val="134"/>
      </rPr>
      <t>金额</t>
    </r>
  </si>
  <si>
    <r>
      <rPr>
        <b/>
        <sz val="10"/>
        <rFont val="宋体"/>
        <family val="3"/>
        <charset val="134"/>
      </rPr>
      <t>办公费</t>
    </r>
    <r>
      <rPr>
        <b/>
        <sz val="10"/>
        <rFont val="Rockwell"/>
        <family val="1"/>
      </rPr>
      <t>1</t>
    </r>
  </si>
  <si>
    <r>
      <rPr>
        <b/>
        <sz val="10"/>
        <rFont val="宋体"/>
        <family val="3"/>
        <charset val="134"/>
      </rPr>
      <t>办公费</t>
    </r>
    <r>
      <rPr>
        <b/>
        <sz val="10"/>
        <rFont val="Rockwell"/>
        <family val="1"/>
      </rPr>
      <t>2</t>
    </r>
  </si>
  <si>
    <r>
      <rPr>
        <b/>
        <sz val="10"/>
        <rFont val="宋体"/>
        <family val="3"/>
        <charset val="134"/>
      </rPr>
      <t>印刷费</t>
    </r>
  </si>
  <si>
    <r>
      <rPr>
        <b/>
        <sz val="10"/>
        <rFont val="宋体"/>
        <family val="3"/>
        <charset val="134"/>
      </rPr>
      <t>咨询费</t>
    </r>
  </si>
  <si>
    <r>
      <rPr>
        <b/>
        <sz val="10"/>
        <rFont val="宋体"/>
        <family val="3"/>
        <charset val="134"/>
      </rPr>
      <t>手续费</t>
    </r>
  </si>
  <si>
    <r>
      <rPr>
        <b/>
        <sz val="10"/>
        <rFont val="宋体"/>
        <family val="3"/>
        <charset val="134"/>
      </rPr>
      <t>水电费</t>
    </r>
    <r>
      <rPr>
        <b/>
        <sz val="10"/>
        <rFont val="Rockwell"/>
        <family val="1"/>
      </rPr>
      <t xml:space="preserve">     </t>
    </r>
    <r>
      <rPr>
        <b/>
        <sz val="10"/>
        <rFont val="宋体"/>
        <family val="3"/>
        <charset val="134"/>
      </rPr>
      <t>取暖费</t>
    </r>
  </si>
  <si>
    <r>
      <rPr>
        <b/>
        <sz val="10"/>
        <rFont val="宋体"/>
        <family val="3"/>
        <charset val="134"/>
      </rPr>
      <t>邮电费</t>
    </r>
  </si>
  <si>
    <r>
      <rPr>
        <b/>
        <sz val="10"/>
        <rFont val="宋体"/>
        <family val="3"/>
        <charset val="134"/>
      </rPr>
      <t>物业管理费</t>
    </r>
  </si>
  <si>
    <r>
      <rPr>
        <b/>
        <sz val="10"/>
        <rFont val="宋体"/>
        <family val="3"/>
        <charset val="134"/>
      </rPr>
      <t>差旅费</t>
    </r>
  </si>
  <si>
    <r>
      <rPr>
        <b/>
        <sz val="10"/>
        <rFont val="宋体"/>
        <family val="3"/>
        <charset val="134"/>
      </rPr>
      <t>三公</t>
    </r>
    <r>
      <rPr>
        <b/>
        <sz val="10"/>
        <rFont val="Rockwell"/>
        <family val="1"/>
      </rPr>
      <t xml:space="preserve">    </t>
    </r>
    <r>
      <rPr>
        <b/>
        <sz val="10"/>
        <rFont val="宋体"/>
        <family val="3"/>
        <charset val="134"/>
      </rPr>
      <t>经费</t>
    </r>
  </si>
  <si>
    <r>
      <rPr>
        <b/>
        <sz val="10"/>
        <rFont val="宋体"/>
        <family val="3"/>
        <charset val="134"/>
      </rPr>
      <t>维修费</t>
    </r>
  </si>
  <si>
    <r>
      <rPr>
        <b/>
        <sz val="10"/>
        <rFont val="宋体"/>
        <family val="3"/>
        <charset val="134"/>
      </rPr>
      <t>培训费</t>
    </r>
  </si>
  <si>
    <r>
      <rPr>
        <b/>
        <sz val="10"/>
        <rFont val="宋体"/>
        <family val="3"/>
        <charset val="134"/>
      </rPr>
      <t>专用材料费</t>
    </r>
  </si>
  <si>
    <r>
      <rPr>
        <b/>
        <sz val="10"/>
        <rFont val="宋体"/>
        <family val="3"/>
        <charset val="134"/>
      </rPr>
      <t>劳务费</t>
    </r>
  </si>
  <si>
    <r>
      <rPr>
        <b/>
        <sz val="10"/>
        <rFont val="宋体"/>
        <family val="3"/>
        <charset val="134"/>
      </rPr>
      <t>委托业务费</t>
    </r>
  </si>
  <si>
    <r>
      <rPr>
        <b/>
        <sz val="10"/>
        <rFont val="宋体"/>
        <family val="3"/>
        <charset val="134"/>
      </rPr>
      <t>工会</t>
    </r>
    <r>
      <rPr>
        <b/>
        <sz val="10"/>
        <rFont val="Rockwell"/>
        <family val="1"/>
      </rPr>
      <t xml:space="preserve">   </t>
    </r>
    <r>
      <rPr>
        <b/>
        <sz val="10"/>
        <rFont val="宋体"/>
        <family val="3"/>
        <charset val="134"/>
      </rPr>
      <t>经费</t>
    </r>
  </si>
  <si>
    <r>
      <rPr>
        <b/>
        <sz val="10"/>
        <rFont val="宋体"/>
        <family val="3"/>
        <charset val="134"/>
      </rPr>
      <t>福利费</t>
    </r>
  </si>
  <si>
    <r>
      <rPr>
        <b/>
        <sz val="10"/>
        <rFont val="宋体"/>
        <family val="3"/>
        <charset val="134"/>
      </rPr>
      <t>其他交通费用</t>
    </r>
  </si>
  <si>
    <r>
      <rPr>
        <b/>
        <sz val="10"/>
        <rFont val="宋体"/>
        <family val="3"/>
        <charset val="134"/>
      </rPr>
      <t>其他商品服务</t>
    </r>
  </si>
  <si>
    <r>
      <rPr>
        <b/>
        <sz val="10"/>
        <rFont val="宋体"/>
        <family val="3"/>
        <charset val="134"/>
      </rPr>
      <t>基本工资</t>
    </r>
    <r>
      <rPr>
        <b/>
        <sz val="10"/>
        <rFont val="Rockwell"/>
        <family val="1"/>
      </rPr>
      <t xml:space="preserve">  </t>
    </r>
  </si>
  <si>
    <r>
      <rPr>
        <b/>
        <sz val="10"/>
        <rFont val="宋体"/>
        <family val="3"/>
        <charset val="134"/>
      </rPr>
      <t>一次性</t>
    </r>
    <r>
      <rPr>
        <b/>
        <sz val="10"/>
        <rFont val="Rockwell"/>
        <family val="1"/>
      </rPr>
      <t xml:space="preserve">      </t>
    </r>
    <r>
      <rPr>
        <b/>
        <sz val="10"/>
        <rFont val="宋体"/>
        <family val="3"/>
        <charset val="134"/>
      </rPr>
      <t>奖励</t>
    </r>
  </si>
  <si>
    <t>津贴  补贴</t>
  </si>
  <si>
    <r>
      <rPr>
        <b/>
        <sz val="10"/>
        <rFont val="宋体"/>
        <family val="3"/>
        <charset val="134"/>
      </rPr>
      <t>绩效工资</t>
    </r>
  </si>
  <si>
    <t>养老  保险</t>
  </si>
  <si>
    <r>
      <rPr>
        <b/>
        <sz val="10"/>
        <rFont val="宋体"/>
        <family val="3"/>
        <charset val="134"/>
      </rPr>
      <t>职业年金</t>
    </r>
  </si>
  <si>
    <r>
      <rPr>
        <b/>
        <sz val="10"/>
        <rFont val="宋体"/>
        <family val="3"/>
        <charset val="134"/>
      </rPr>
      <t>医疗保险</t>
    </r>
  </si>
  <si>
    <r>
      <rPr>
        <b/>
        <sz val="10"/>
        <rFont val="宋体"/>
        <family val="3"/>
        <charset val="134"/>
      </rPr>
      <t>生育失业工伤</t>
    </r>
  </si>
  <si>
    <t>住房   公积金</t>
  </si>
  <si>
    <r>
      <rPr>
        <b/>
        <sz val="10"/>
        <rFont val="宋体"/>
        <family val="3"/>
        <charset val="134"/>
      </rPr>
      <t>医疗费</t>
    </r>
  </si>
  <si>
    <r>
      <rPr>
        <b/>
        <sz val="10"/>
        <rFont val="宋体"/>
        <family val="3"/>
        <charset val="134"/>
      </rPr>
      <t>聘用工资</t>
    </r>
  </si>
  <si>
    <r>
      <rPr>
        <b/>
        <sz val="10"/>
        <rFont val="宋体"/>
        <family val="3"/>
        <charset val="134"/>
      </rPr>
      <t>独生子女费</t>
    </r>
  </si>
  <si>
    <r>
      <rPr>
        <b/>
        <sz val="10"/>
        <rFont val="宋体"/>
        <family val="3"/>
        <charset val="134"/>
      </rPr>
      <t>助学金</t>
    </r>
    <r>
      <rPr>
        <b/>
        <sz val="10"/>
        <rFont val="Rockwell"/>
        <family val="1"/>
      </rPr>
      <t xml:space="preserve">  </t>
    </r>
  </si>
  <si>
    <r>
      <rPr>
        <b/>
        <sz val="10"/>
        <rFont val="宋体"/>
        <family val="3"/>
        <charset val="134"/>
      </rPr>
      <t>离退休工资</t>
    </r>
  </si>
  <si>
    <r>
      <rPr>
        <b/>
        <sz val="10"/>
        <rFont val="宋体"/>
        <family val="3"/>
        <charset val="134"/>
      </rPr>
      <t>离退休医疗</t>
    </r>
  </si>
  <si>
    <r>
      <rPr>
        <b/>
        <sz val="10"/>
        <rFont val="宋体"/>
        <family val="3"/>
        <charset val="134"/>
      </rPr>
      <t>遗属</t>
    </r>
    <r>
      <rPr>
        <b/>
        <sz val="10"/>
        <rFont val="Rockwell"/>
        <family val="1"/>
      </rPr>
      <t xml:space="preserve">   </t>
    </r>
    <r>
      <rPr>
        <b/>
        <sz val="10"/>
        <rFont val="宋体"/>
        <family val="3"/>
        <charset val="134"/>
      </rPr>
      <t>补助</t>
    </r>
  </si>
  <si>
    <r>
      <rPr>
        <b/>
        <sz val="10"/>
        <rFont val="宋体"/>
        <family val="3"/>
        <charset val="134"/>
      </rPr>
      <t>其他资本性支出</t>
    </r>
  </si>
  <si>
    <r>
      <rPr>
        <b/>
        <sz val="10"/>
        <rFont val="宋体"/>
        <family val="3"/>
        <charset val="134"/>
      </rPr>
      <t>安置补助</t>
    </r>
  </si>
  <si>
    <r>
      <rPr>
        <b/>
        <sz val="10"/>
        <rFont val="宋体"/>
        <family val="3"/>
        <charset val="134"/>
      </rPr>
      <t>政府采购</t>
    </r>
  </si>
  <si>
    <r>
      <rPr>
        <b/>
        <sz val="10"/>
        <rFont val="宋体"/>
        <family val="3"/>
        <charset val="134"/>
      </rPr>
      <t>备注</t>
    </r>
  </si>
  <si>
    <t>办公室</t>
  </si>
  <si>
    <t>三公经费为招待费15万、公车60万</t>
  </si>
  <si>
    <t>组宣处</t>
  </si>
  <si>
    <t>离退休福利费已支出3.4万、公用经费已支出2.2万</t>
  </si>
  <si>
    <t>人事处</t>
  </si>
  <si>
    <t>离退休工资871.9万元含提租补贴35.5万、离退休医疗34.6万等。在职工资目前已支付967.3万。</t>
  </si>
  <si>
    <t>监审处</t>
  </si>
  <si>
    <t>30万委托业务费为工程审计费等</t>
  </si>
  <si>
    <t>教务处</t>
  </si>
  <si>
    <t>学生处</t>
  </si>
  <si>
    <t>助学金114万为勤工俭学50万、院助学金10万、学生活动14万，军训、班费等其他所有学生支出40万。</t>
  </si>
  <si>
    <t>行财处</t>
  </si>
  <si>
    <t xml:space="preserve">                  </t>
  </si>
  <si>
    <t>行财处办公费0.51万、差旅费4万。其余费用均统筹使用</t>
  </si>
  <si>
    <t>保卫处</t>
  </si>
  <si>
    <t>法一系</t>
  </si>
  <si>
    <t>法二系</t>
  </si>
  <si>
    <t>警察系</t>
  </si>
  <si>
    <t>警察系助学金49.5万元为政法干警生活费45万、学生活动经费4.5万</t>
  </si>
  <si>
    <t>公管系</t>
  </si>
  <si>
    <t>信管系</t>
  </si>
  <si>
    <t>马院</t>
  </si>
  <si>
    <t>警体部</t>
  </si>
  <si>
    <t>基础部</t>
  </si>
  <si>
    <t>图书馆</t>
  </si>
  <si>
    <t>实训</t>
  </si>
  <si>
    <t xml:space="preserve">助学金已支付4.72万 </t>
  </si>
  <si>
    <t>培训部</t>
  </si>
  <si>
    <t>学报</t>
  </si>
  <si>
    <t>工会</t>
  </si>
  <si>
    <t>工会经费已支付13.3万元。</t>
  </si>
  <si>
    <t>后勤</t>
  </si>
  <si>
    <t>23</t>
  </si>
  <si>
    <t>科研</t>
  </si>
  <si>
    <t>统筹</t>
  </si>
  <si>
    <t>合计</t>
  </si>
  <si>
    <t>备注：若确有专项业务未安排预算的，按预算调整审批流程，从统筹经费列支。</t>
  </si>
  <si>
    <r>
      <rPr>
        <b/>
        <sz val="9"/>
        <color theme="1"/>
        <rFont val="宋体"/>
        <family val="3"/>
        <charset val="134"/>
      </rPr>
      <t>单位：万元</t>
    </r>
  </si>
  <si>
    <r>
      <rPr>
        <sz val="11"/>
        <color theme="1"/>
        <rFont val="宋体"/>
        <family val="3"/>
        <charset val="134"/>
      </rPr>
      <t>人员</t>
    </r>
  </si>
  <si>
    <r>
      <rPr>
        <sz val="11"/>
        <color theme="1"/>
        <rFont val="宋体"/>
        <family val="3"/>
        <charset val="134"/>
      </rPr>
      <t>学生人数</t>
    </r>
  </si>
  <si>
    <r>
      <rPr>
        <b/>
        <sz val="10"/>
        <rFont val="Rockwell"/>
        <family val="1"/>
      </rPr>
      <t>序号</t>
    </r>
  </si>
  <si>
    <r>
      <rPr>
        <b/>
        <sz val="10"/>
        <rFont val="Rockwell"/>
        <family val="1"/>
      </rPr>
      <t>部门</t>
    </r>
  </si>
  <si>
    <r>
      <rPr>
        <b/>
        <sz val="10"/>
        <rFont val="宋体"/>
        <family val="3"/>
        <charset val="134"/>
      </rPr>
      <t>合计</t>
    </r>
  </si>
  <si>
    <r>
      <rPr>
        <b/>
        <sz val="10"/>
        <rFont val="宋体"/>
        <family val="3"/>
        <charset val="134"/>
      </rPr>
      <t>办公</t>
    </r>
    <r>
      <rPr>
        <b/>
        <sz val="10"/>
        <rFont val="Times New Roman"/>
        <family val="1"/>
      </rPr>
      <t xml:space="preserve">  </t>
    </r>
    <r>
      <rPr>
        <b/>
        <sz val="10"/>
        <rFont val="宋体"/>
        <family val="3"/>
        <charset val="134"/>
      </rPr>
      <t>费</t>
    </r>
    <r>
      <rPr>
        <b/>
        <sz val="10"/>
        <rFont val="Times New Roman"/>
        <family val="1"/>
      </rPr>
      <t>1</t>
    </r>
  </si>
  <si>
    <r>
      <rPr>
        <b/>
        <sz val="10"/>
        <rFont val="宋体"/>
        <family val="3"/>
        <charset val="134"/>
      </rPr>
      <t>办公</t>
    </r>
    <r>
      <rPr>
        <b/>
        <sz val="10"/>
        <rFont val="Times New Roman"/>
        <family val="1"/>
      </rPr>
      <t xml:space="preserve">  </t>
    </r>
    <r>
      <rPr>
        <b/>
        <sz val="10"/>
        <rFont val="宋体"/>
        <family val="3"/>
        <charset val="134"/>
      </rPr>
      <t>费</t>
    </r>
    <r>
      <rPr>
        <b/>
        <sz val="10"/>
        <rFont val="Times New Roman"/>
        <family val="1"/>
      </rPr>
      <t>2</t>
    </r>
  </si>
  <si>
    <r>
      <rPr>
        <b/>
        <sz val="10"/>
        <rFont val="宋体"/>
        <family val="3"/>
        <charset val="134"/>
      </rPr>
      <t>水电费</t>
    </r>
    <r>
      <rPr>
        <b/>
        <sz val="10"/>
        <rFont val="Times New Roman"/>
        <family val="1"/>
      </rPr>
      <t xml:space="preserve">     </t>
    </r>
    <r>
      <rPr>
        <b/>
        <sz val="10"/>
        <rFont val="宋体"/>
        <family val="3"/>
        <charset val="134"/>
      </rPr>
      <t>取暖费</t>
    </r>
  </si>
  <si>
    <r>
      <rPr>
        <b/>
        <sz val="10"/>
        <rFont val="宋体"/>
        <family val="3"/>
        <charset val="134"/>
      </rPr>
      <t>三公</t>
    </r>
    <r>
      <rPr>
        <b/>
        <sz val="10"/>
        <rFont val="Times New Roman"/>
        <family val="1"/>
      </rPr>
      <t xml:space="preserve">          </t>
    </r>
    <r>
      <rPr>
        <b/>
        <sz val="10"/>
        <rFont val="宋体"/>
        <family val="3"/>
        <charset val="134"/>
      </rPr>
      <t>经费</t>
    </r>
  </si>
  <si>
    <t>培训费</t>
  </si>
  <si>
    <r>
      <rPr>
        <b/>
        <sz val="10"/>
        <rFont val="宋体"/>
        <family val="3"/>
        <charset val="134"/>
      </rPr>
      <t>工会</t>
    </r>
    <r>
      <rPr>
        <b/>
        <sz val="10"/>
        <rFont val="Times New Roman"/>
        <family val="1"/>
      </rPr>
      <t xml:space="preserve">   </t>
    </r>
    <r>
      <rPr>
        <b/>
        <sz val="10"/>
        <rFont val="宋体"/>
        <family val="3"/>
        <charset val="134"/>
      </rPr>
      <t>经费</t>
    </r>
  </si>
  <si>
    <r>
      <rPr>
        <b/>
        <sz val="10"/>
        <rFont val="宋体"/>
        <family val="3"/>
        <charset val="134"/>
      </rPr>
      <t>一次性</t>
    </r>
    <r>
      <rPr>
        <b/>
        <sz val="10"/>
        <rFont val="宋体"/>
        <family val="3"/>
        <charset val="134"/>
      </rPr>
      <t>奖励</t>
    </r>
  </si>
  <si>
    <r>
      <rPr>
        <b/>
        <sz val="10"/>
        <rFont val="宋体"/>
        <family val="3"/>
        <charset val="134"/>
      </rPr>
      <t>津贴</t>
    </r>
    <r>
      <rPr>
        <b/>
        <sz val="10"/>
        <rFont val="Times New Roman"/>
        <family val="1"/>
      </rPr>
      <t xml:space="preserve">     </t>
    </r>
    <r>
      <rPr>
        <b/>
        <sz val="10"/>
        <rFont val="宋体"/>
        <family val="3"/>
        <charset val="134"/>
      </rPr>
      <t>补贴</t>
    </r>
  </si>
  <si>
    <t>绩效   工资</t>
  </si>
  <si>
    <r>
      <rPr>
        <b/>
        <sz val="10"/>
        <rFont val="宋体"/>
        <family val="3"/>
        <charset val="134"/>
      </rPr>
      <t>养老</t>
    </r>
    <r>
      <rPr>
        <b/>
        <sz val="10"/>
        <rFont val="Times New Roman"/>
        <family val="1"/>
      </rPr>
      <t xml:space="preserve">  </t>
    </r>
    <r>
      <rPr>
        <b/>
        <sz val="10"/>
        <rFont val="宋体"/>
        <family val="3"/>
        <charset val="134"/>
      </rPr>
      <t>保险</t>
    </r>
  </si>
  <si>
    <t>职业  年金</t>
  </si>
  <si>
    <r>
      <rPr>
        <b/>
        <sz val="10"/>
        <rFont val="宋体"/>
        <family val="3"/>
        <charset val="134"/>
      </rPr>
      <t>医疗</t>
    </r>
    <r>
      <rPr>
        <b/>
        <sz val="10"/>
        <rFont val="Times New Roman"/>
        <family val="1"/>
      </rPr>
      <t xml:space="preserve">  </t>
    </r>
    <r>
      <rPr>
        <b/>
        <sz val="10"/>
        <rFont val="宋体"/>
        <family val="3"/>
        <charset val="134"/>
      </rPr>
      <t>保险</t>
    </r>
  </si>
  <si>
    <r>
      <rPr>
        <b/>
        <sz val="10"/>
        <rFont val="宋体"/>
        <family val="3"/>
        <charset val="134"/>
      </rPr>
      <t>住房</t>
    </r>
    <r>
      <rPr>
        <b/>
        <sz val="10"/>
        <rFont val="Times New Roman"/>
        <family val="1"/>
      </rPr>
      <t xml:space="preserve">   </t>
    </r>
    <r>
      <rPr>
        <b/>
        <sz val="10"/>
        <rFont val="宋体"/>
        <family val="3"/>
        <charset val="134"/>
      </rPr>
      <t>公积金</t>
    </r>
  </si>
  <si>
    <r>
      <rPr>
        <b/>
        <sz val="10"/>
        <rFont val="宋体"/>
        <family val="3"/>
        <charset val="134"/>
      </rPr>
      <t>聘用</t>
    </r>
    <r>
      <rPr>
        <b/>
        <sz val="10"/>
        <rFont val="Times New Roman"/>
        <family val="1"/>
      </rPr>
      <t xml:space="preserve">  </t>
    </r>
    <r>
      <rPr>
        <b/>
        <sz val="10"/>
        <rFont val="宋体"/>
        <family val="3"/>
        <charset val="134"/>
      </rPr>
      <t>工资</t>
    </r>
  </si>
  <si>
    <r>
      <rPr>
        <b/>
        <sz val="10"/>
        <rFont val="宋体"/>
        <family val="3"/>
        <charset val="134"/>
      </rPr>
      <t>助学金</t>
    </r>
    <r>
      <rPr>
        <b/>
        <sz val="10"/>
        <rFont val="Times New Roman"/>
        <family val="1"/>
      </rPr>
      <t xml:space="preserve">  </t>
    </r>
  </si>
  <si>
    <r>
      <rPr>
        <b/>
        <sz val="10"/>
        <rFont val="宋体"/>
        <family val="3"/>
        <charset val="134"/>
      </rPr>
      <t>遗属</t>
    </r>
    <r>
      <rPr>
        <b/>
        <sz val="10"/>
        <rFont val="Times New Roman"/>
        <family val="1"/>
      </rPr>
      <t xml:space="preserve">   </t>
    </r>
    <r>
      <rPr>
        <b/>
        <sz val="10"/>
        <rFont val="宋体"/>
        <family val="3"/>
        <charset val="134"/>
      </rPr>
      <t>补助</t>
    </r>
  </si>
  <si>
    <t>安置  补助</t>
  </si>
  <si>
    <r>
      <rPr>
        <b/>
        <sz val="10"/>
        <rFont val="Rockwell"/>
        <family val="1"/>
      </rPr>
      <t>办公室</t>
    </r>
  </si>
  <si>
    <r>
      <rPr>
        <sz val="9"/>
        <rFont val="宋体"/>
        <family val="3"/>
        <charset val="134"/>
      </rPr>
      <t>三公经费为招待费</t>
    </r>
    <r>
      <rPr>
        <sz val="9"/>
        <rFont val="Times New Roman"/>
        <family val="1"/>
      </rPr>
      <t>15</t>
    </r>
    <r>
      <rPr>
        <sz val="9"/>
        <rFont val="宋体"/>
        <family val="3"/>
        <charset val="134"/>
      </rPr>
      <t>万、公车</t>
    </r>
    <r>
      <rPr>
        <sz val="9"/>
        <rFont val="Times New Roman"/>
        <family val="1"/>
      </rPr>
      <t>60</t>
    </r>
    <r>
      <rPr>
        <sz val="9"/>
        <rFont val="宋体"/>
        <family val="3"/>
        <charset val="134"/>
      </rPr>
      <t>万</t>
    </r>
  </si>
  <si>
    <r>
      <rPr>
        <b/>
        <sz val="10"/>
        <rFont val="Rockwell"/>
        <family val="1"/>
      </rPr>
      <t>组宣处</t>
    </r>
  </si>
  <si>
    <r>
      <rPr>
        <sz val="9"/>
        <rFont val="宋体"/>
        <family val="3"/>
        <charset val="134"/>
      </rPr>
      <t>离退休福利费已支出</t>
    </r>
    <r>
      <rPr>
        <sz val="9"/>
        <rFont val="Times New Roman"/>
        <family val="1"/>
      </rPr>
      <t>3.4</t>
    </r>
    <r>
      <rPr>
        <sz val="9"/>
        <rFont val="宋体"/>
        <family val="3"/>
        <charset val="134"/>
      </rPr>
      <t>万、公用经费已支出</t>
    </r>
    <r>
      <rPr>
        <sz val="9"/>
        <rFont val="Times New Roman"/>
        <family val="1"/>
      </rPr>
      <t>2.2</t>
    </r>
    <r>
      <rPr>
        <sz val="9"/>
        <rFont val="宋体"/>
        <family val="3"/>
        <charset val="134"/>
      </rPr>
      <t>万</t>
    </r>
  </si>
  <si>
    <r>
      <rPr>
        <b/>
        <sz val="10"/>
        <rFont val="Rockwell"/>
        <family val="1"/>
      </rPr>
      <t>人事处</t>
    </r>
  </si>
  <si>
    <r>
      <rPr>
        <sz val="9"/>
        <rFont val="宋体"/>
        <family val="3"/>
        <charset val="134"/>
      </rPr>
      <t>离退休工资</t>
    </r>
    <r>
      <rPr>
        <sz val="9"/>
        <rFont val="Times New Roman"/>
        <family val="1"/>
      </rPr>
      <t>871.9</t>
    </r>
    <r>
      <rPr>
        <sz val="9"/>
        <rFont val="宋体"/>
        <family val="3"/>
        <charset val="134"/>
      </rPr>
      <t>万元含提租补贴</t>
    </r>
    <r>
      <rPr>
        <sz val="9"/>
        <rFont val="Times New Roman"/>
        <family val="1"/>
      </rPr>
      <t>35.5</t>
    </r>
    <r>
      <rPr>
        <sz val="9"/>
        <rFont val="宋体"/>
        <family val="3"/>
        <charset val="134"/>
      </rPr>
      <t>万、离退休医疗</t>
    </r>
    <r>
      <rPr>
        <sz val="9"/>
        <rFont val="Times New Roman"/>
        <family val="1"/>
      </rPr>
      <t>34.6</t>
    </r>
    <r>
      <rPr>
        <sz val="9"/>
        <rFont val="宋体"/>
        <family val="3"/>
        <charset val="134"/>
      </rPr>
      <t>万等。在职工资目前已支付</t>
    </r>
    <r>
      <rPr>
        <sz val="9"/>
        <rFont val="Times New Roman"/>
        <family val="1"/>
      </rPr>
      <t>967.3</t>
    </r>
    <r>
      <rPr>
        <sz val="9"/>
        <rFont val="宋体"/>
        <family val="3"/>
        <charset val="134"/>
      </rPr>
      <t>万。</t>
    </r>
  </si>
  <si>
    <r>
      <rPr>
        <b/>
        <sz val="10"/>
        <rFont val="Rockwell"/>
        <family val="1"/>
      </rPr>
      <t>监审处</t>
    </r>
  </si>
  <si>
    <r>
      <rPr>
        <sz val="9"/>
        <rFont val="Times New Roman"/>
        <family val="1"/>
      </rPr>
      <t>30</t>
    </r>
    <r>
      <rPr>
        <sz val="9"/>
        <rFont val="宋体"/>
        <family val="3"/>
        <charset val="134"/>
      </rPr>
      <t>万委托业务费为工程审计费等</t>
    </r>
  </si>
  <si>
    <r>
      <rPr>
        <b/>
        <sz val="10"/>
        <rFont val="Rockwell"/>
        <family val="1"/>
      </rPr>
      <t>教务处</t>
    </r>
  </si>
  <si>
    <r>
      <rPr>
        <b/>
        <sz val="10"/>
        <rFont val="Rockwell"/>
        <family val="1"/>
      </rPr>
      <t>学生处</t>
    </r>
  </si>
  <si>
    <r>
      <rPr>
        <sz val="9"/>
        <rFont val="宋体"/>
        <family val="3"/>
        <charset val="134"/>
      </rPr>
      <t>助学金</t>
    </r>
    <r>
      <rPr>
        <sz val="9"/>
        <rFont val="Times New Roman"/>
        <family val="1"/>
      </rPr>
      <t>114</t>
    </r>
    <r>
      <rPr>
        <sz val="9"/>
        <rFont val="宋体"/>
        <family val="3"/>
        <charset val="134"/>
      </rPr>
      <t>万为勤工俭学</t>
    </r>
    <r>
      <rPr>
        <sz val="9"/>
        <rFont val="Times New Roman"/>
        <family val="1"/>
      </rPr>
      <t>50</t>
    </r>
    <r>
      <rPr>
        <sz val="9"/>
        <rFont val="宋体"/>
        <family val="3"/>
        <charset val="134"/>
      </rPr>
      <t>万、院助学金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万、学生活动</t>
    </r>
    <r>
      <rPr>
        <sz val="9"/>
        <rFont val="Times New Roman"/>
        <family val="1"/>
      </rPr>
      <t>14</t>
    </r>
    <r>
      <rPr>
        <sz val="9"/>
        <rFont val="宋体"/>
        <family val="3"/>
        <charset val="134"/>
      </rPr>
      <t>万，军训、班费等其他所有学生支出</t>
    </r>
    <r>
      <rPr>
        <sz val="9"/>
        <rFont val="Times New Roman"/>
        <family val="1"/>
      </rPr>
      <t>40</t>
    </r>
    <r>
      <rPr>
        <sz val="9"/>
        <rFont val="宋体"/>
        <family val="3"/>
        <charset val="134"/>
      </rPr>
      <t>万。</t>
    </r>
  </si>
  <si>
    <r>
      <rPr>
        <b/>
        <sz val="10"/>
        <rFont val="Rockwell"/>
        <family val="1"/>
      </rPr>
      <t>行财处</t>
    </r>
  </si>
  <si>
    <r>
      <rPr>
        <sz val="9"/>
        <rFont val="宋体"/>
        <family val="3"/>
        <charset val="134"/>
      </rPr>
      <t>行财处办公费</t>
    </r>
    <r>
      <rPr>
        <sz val="9"/>
        <rFont val="Times New Roman"/>
        <family val="1"/>
      </rPr>
      <t>0.51</t>
    </r>
    <r>
      <rPr>
        <sz val="9"/>
        <rFont val="宋体"/>
        <family val="3"/>
        <charset val="134"/>
      </rPr>
      <t>万、差旅费</t>
    </r>
    <r>
      <rPr>
        <sz val="9"/>
        <rFont val="Times New Roman"/>
        <family val="1"/>
      </rPr>
      <t>4</t>
    </r>
    <r>
      <rPr>
        <sz val="9"/>
        <rFont val="宋体"/>
        <family val="3"/>
        <charset val="134"/>
      </rPr>
      <t>万。其余费用均统筹使用</t>
    </r>
  </si>
  <si>
    <r>
      <rPr>
        <b/>
        <sz val="10"/>
        <rFont val="Rockwell"/>
        <family val="1"/>
      </rPr>
      <t>保卫处</t>
    </r>
  </si>
  <si>
    <r>
      <rPr>
        <b/>
        <sz val="10"/>
        <rFont val="Rockwell"/>
        <family val="1"/>
      </rPr>
      <t>法一系</t>
    </r>
  </si>
  <si>
    <r>
      <rPr>
        <b/>
        <sz val="10"/>
        <rFont val="Rockwell"/>
        <family val="1"/>
      </rPr>
      <t>法二系</t>
    </r>
  </si>
  <si>
    <r>
      <rPr>
        <b/>
        <sz val="10"/>
        <rFont val="Rockwell"/>
        <family val="1"/>
      </rPr>
      <t>警察系</t>
    </r>
  </si>
  <si>
    <r>
      <rPr>
        <sz val="9"/>
        <rFont val="宋体"/>
        <family val="3"/>
        <charset val="134"/>
      </rPr>
      <t>警察系助学金</t>
    </r>
    <r>
      <rPr>
        <sz val="9"/>
        <rFont val="Times New Roman"/>
        <family val="1"/>
      </rPr>
      <t>49.5</t>
    </r>
    <r>
      <rPr>
        <sz val="9"/>
        <rFont val="宋体"/>
        <family val="3"/>
        <charset val="134"/>
      </rPr>
      <t>万元为政法干警生活费</t>
    </r>
    <r>
      <rPr>
        <sz val="9"/>
        <rFont val="Times New Roman"/>
        <family val="1"/>
      </rPr>
      <t>45</t>
    </r>
    <r>
      <rPr>
        <sz val="9"/>
        <rFont val="宋体"/>
        <family val="3"/>
        <charset val="134"/>
      </rPr>
      <t>万、学生活动经费</t>
    </r>
    <r>
      <rPr>
        <sz val="9"/>
        <rFont val="Times New Roman"/>
        <family val="1"/>
      </rPr>
      <t>4.5</t>
    </r>
    <r>
      <rPr>
        <sz val="9"/>
        <rFont val="宋体"/>
        <family val="3"/>
        <charset val="134"/>
      </rPr>
      <t>万</t>
    </r>
  </si>
  <si>
    <r>
      <rPr>
        <b/>
        <sz val="10"/>
        <rFont val="Rockwell"/>
        <family val="1"/>
      </rPr>
      <t>公管系</t>
    </r>
  </si>
  <si>
    <r>
      <rPr>
        <b/>
        <sz val="10"/>
        <rFont val="Rockwell"/>
        <family val="1"/>
      </rPr>
      <t>信管系</t>
    </r>
  </si>
  <si>
    <r>
      <rPr>
        <b/>
        <sz val="10"/>
        <rFont val="Rockwell"/>
        <family val="1"/>
      </rPr>
      <t>马院</t>
    </r>
  </si>
  <si>
    <r>
      <rPr>
        <b/>
        <sz val="10"/>
        <rFont val="Rockwell"/>
        <family val="1"/>
      </rPr>
      <t>警体部</t>
    </r>
  </si>
  <si>
    <r>
      <rPr>
        <b/>
        <sz val="10"/>
        <rFont val="Rockwell"/>
        <family val="1"/>
      </rPr>
      <t>基础部</t>
    </r>
  </si>
  <si>
    <r>
      <rPr>
        <b/>
        <sz val="10"/>
        <rFont val="Rockwell"/>
        <family val="1"/>
      </rPr>
      <t>图书馆</t>
    </r>
  </si>
  <si>
    <r>
      <rPr>
        <b/>
        <sz val="10"/>
        <rFont val="Rockwell"/>
        <family val="1"/>
      </rPr>
      <t>实训</t>
    </r>
  </si>
  <si>
    <r>
      <rPr>
        <sz val="9"/>
        <rFont val="宋体"/>
        <family val="3"/>
        <charset val="134"/>
      </rPr>
      <t>助学金已支付</t>
    </r>
    <r>
      <rPr>
        <sz val="9"/>
        <rFont val="Times New Roman"/>
        <family val="1"/>
      </rPr>
      <t>4.72</t>
    </r>
    <r>
      <rPr>
        <sz val="9"/>
        <rFont val="宋体"/>
        <family val="3"/>
        <charset val="134"/>
      </rPr>
      <t>万</t>
    </r>
    <r>
      <rPr>
        <sz val="9"/>
        <rFont val="Times New Roman"/>
        <family val="1"/>
      </rPr>
      <t xml:space="preserve"> </t>
    </r>
  </si>
  <si>
    <r>
      <rPr>
        <b/>
        <sz val="10"/>
        <rFont val="Rockwell"/>
        <family val="1"/>
      </rPr>
      <t>培训部</t>
    </r>
  </si>
  <si>
    <r>
      <rPr>
        <b/>
        <sz val="10"/>
        <rFont val="Rockwell"/>
        <family val="1"/>
      </rPr>
      <t>学报</t>
    </r>
  </si>
  <si>
    <r>
      <rPr>
        <b/>
        <sz val="10"/>
        <rFont val="Rockwell"/>
        <family val="1"/>
      </rPr>
      <t>工会</t>
    </r>
  </si>
  <si>
    <r>
      <rPr>
        <sz val="9"/>
        <rFont val="宋体"/>
        <family val="3"/>
        <charset val="134"/>
      </rPr>
      <t>工会经费已支付</t>
    </r>
    <r>
      <rPr>
        <sz val="9"/>
        <rFont val="Times New Roman"/>
        <family val="1"/>
      </rPr>
      <t>13.3</t>
    </r>
    <r>
      <rPr>
        <sz val="9"/>
        <rFont val="宋体"/>
        <family val="3"/>
        <charset val="134"/>
      </rPr>
      <t>万元。</t>
    </r>
  </si>
  <si>
    <r>
      <rPr>
        <b/>
        <sz val="10"/>
        <rFont val="Rockwell"/>
        <family val="1"/>
      </rPr>
      <t>后勤</t>
    </r>
  </si>
  <si>
    <t>增资</t>
  </si>
  <si>
    <r>
      <rPr>
        <b/>
        <sz val="10"/>
        <rFont val="Rockwell"/>
        <family val="1"/>
      </rPr>
      <t>合计</t>
    </r>
  </si>
  <si>
    <r>
      <rPr>
        <b/>
        <sz val="10"/>
        <rFont val="Modern"/>
        <family val="3"/>
        <charset val="255"/>
      </rPr>
      <t>指标</t>
    </r>
  </si>
  <si>
    <r>
      <rPr>
        <b/>
        <sz val="20"/>
        <color theme="1"/>
        <rFont val="宋体"/>
        <family val="3"/>
        <charset val="134"/>
      </rPr>
      <t>安徽警官职业学院</t>
    </r>
    <r>
      <rPr>
        <b/>
        <sz val="20"/>
        <color theme="1"/>
        <rFont val="Times New Roman"/>
        <family val="1"/>
      </rPr>
      <t>2022</t>
    </r>
    <r>
      <rPr>
        <b/>
        <sz val="20"/>
        <color theme="1"/>
        <rFont val="宋体"/>
        <family val="3"/>
        <charset val="134"/>
      </rPr>
      <t>年各单位、部门预算执行分解一览表</t>
    </r>
    <phoneticPr fontId="17" type="noConversion"/>
  </si>
  <si>
    <t>教科研</t>
    <phoneticPr fontId="17" type="noConversion"/>
  </si>
  <si>
    <r>
      <rPr>
        <b/>
        <sz val="10"/>
        <rFont val="宋体"/>
        <family val="3"/>
        <charset val="134"/>
      </rPr>
      <t>基本</t>
    </r>
    <r>
      <rPr>
        <b/>
        <sz val="10"/>
        <rFont val="宋体"/>
        <family val="3"/>
        <charset val="134"/>
      </rPr>
      <t>工资</t>
    </r>
    <r>
      <rPr>
        <b/>
        <sz val="10"/>
        <rFont val="Times New Roman"/>
        <family val="1"/>
      </rPr>
      <t xml:space="preserve">  </t>
    </r>
    <phoneticPr fontId="17" type="noConversion"/>
  </si>
</sst>
</file>

<file path=xl/styles.xml><?xml version="1.0" encoding="utf-8"?>
<styleSheet xmlns="http://schemas.openxmlformats.org/spreadsheetml/2006/main">
  <numFmts count="2">
    <numFmt numFmtId="176" formatCode="#,##0.00_);[Red]\(#,##0.00\)"/>
    <numFmt numFmtId="177" formatCode="0.00_);[Red]\(0.00\)"/>
  </numFmts>
  <fonts count="30">
    <font>
      <sz val="11"/>
      <color theme="1"/>
      <name val="宋体"/>
      <charset val="134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</font>
    <font>
      <b/>
      <sz val="10"/>
      <name val="Rockwell"/>
      <family val="1"/>
    </font>
    <font>
      <b/>
      <sz val="10"/>
      <name val="宋体"/>
      <family val="3"/>
      <charset val="134"/>
    </font>
    <font>
      <sz val="9"/>
      <name val="Times New Roman"/>
      <family val="1"/>
    </font>
    <font>
      <b/>
      <sz val="10"/>
      <color theme="1"/>
      <name val="Rockwell"/>
      <family val="1"/>
    </font>
    <font>
      <b/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12"/>
      <name val="华文细黑"/>
      <family val="3"/>
      <charset val="134"/>
    </font>
    <font>
      <sz val="12"/>
      <color theme="1"/>
      <name val="华文细黑"/>
      <family val="3"/>
      <charset val="134"/>
    </font>
    <font>
      <sz val="7"/>
      <name val="Optima"/>
      <family val="1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  <font>
      <b/>
      <sz val="10"/>
      <name val="Modern"/>
      <family val="3"/>
      <charset val="255"/>
    </font>
    <font>
      <b/>
      <sz val="9"/>
      <name val="宋体"/>
      <family val="3"/>
      <charset val="134"/>
    </font>
    <font>
      <sz val="9"/>
      <name val="Tahoma"/>
      <family val="2"/>
    </font>
    <font>
      <b/>
      <sz val="9"/>
      <name val="Tahoma"/>
      <family val="2"/>
    </font>
    <font>
      <sz val="9"/>
      <color indexed="81"/>
      <name val="Tahoma"/>
      <family val="2"/>
    </font>
    <font>
      <b/>
      <sz val="9"/>
      <color indexed="81"/>
      <name val="宋体"/>
      <family val="3"/>
      <charset val="134"/>
    </font>
    <font>
      <b/>
      <sz val="9"/>
      <color indexed="81"/>
      <name val="Tahoma"/>
      <family val="2"/>
    </font>
    <font>
      <sz val="9"/>
      <color indexed="8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2" borderId="0" xfId="0" applyFont="1" applyFill="1" applyAlignment="1"/>
    <xf numFmtId="0" fontId="2" fillId="2" borderId="0" xfId="0" applyFont="1" applyFill="1" applyAlignment="1"/>
    <xf numFmtId="0" fontId="2" fillId="3" borderId="0" xfId="0" applyFont="1" applyFill="1" applyAlignment="1"/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center" vertical="center" wrapText="1"/>
    </xf>
    <xf numFmtId="176" fontId="6" fillId="4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176" fontId="6" fillId="3" borderId="1" xfId="0" applyNumberFormat="1" applyFont="1" applyFill="1" applyBorder="1" applyAlignment="1">
      <alignment horizontal="right" vertical="center" wrapText="1"/>
    </xf>
    <xf numFmtId="176" fontId="6" fillId="4" borderId="1" xfId="0" applyNumberFormat="1" applyFont="1" applyFill="1" applyBorder="1" applyAlignment="1">
      <alignment horizontal="right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176" fontId="7" fillId="3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176" fontId="2" fillId="0" borderId="0" xfId="0" applyNumberFormat="1" applyFont="1" applyAlignment="1">
      <alignment horizontal="center" vertical="center"/>
    </xf>
    <xf numFmtId="176" fontId="8" fillId="4" borderId="1" xfId="0" applyNumberFormat="1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center" vertical="center" wrapText="1"/>
    </xf>
    <xf numFmtId="176" fontId="6" fillId="5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/>
    <xf numFmtId="177" fontId="6" fillId="3" borderId="1" xfId="0" applyNumberFormat="1" applyFont="1" applyFill="1" applyBorder="1" applyAlignment="1">
      <alignment horizontal="right" vertical="center" wrapText="1"/>
    </xf>
    <xf numFmtId="177" fontId="3" fillId="2" borderId="1" xfId="0" applyNumberFormat="1" applyFont="1" applyFill="1" applyBorder="1" applyAlignment="1"/>
    <xf numFmtId="176" fontId="6" fillId="2" borderId="3" xfId="0" applyNumberFormat="1" applyFont="1" applyFill="1" applyBorder="1" applyAlignment="1">
      <alignment horizontal="center" vertical="center" wrapText="1"/>
    </xf>
    <xf numFmtId="176" fontId="9" fillId="2" borderId="4" xfId="0" applyNumberFormat="1" applyFont="1" applyFill="1" applyBorder="1" applyAlignment="1">
      <alignment horizontal="left" vertical="center" wrapText="1"/>
    </xf>
    <xf numFmtId="176" fontId="9" fillId="3" borderId="5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/>
    <xf numFmtId="0" fontId="0" fillId="2" borderId="0" xfId="0" applyFill="1" applyAlignment="1"/>
    <xf numFmtId="0" fontId="0" fillId="3" borderId="0" xfId="0" applyFill="1" applyAlignment="1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>
      <alignment vertical="center"/>
    </xf>
    <xf numFmtId="0" fontId="0" fillId="0" borderId="0" xfId="0" applyFill="1">
      <alignment vertical="center"/>
    </xf>
    <xf numFmtId="49" fontId="7" fillId="3" borderId="6" xfId="0" applyNumberFormat="1" applyFont="1" applyFill="1" applyBorder="1" applyAlignment="1">
      <alignment horizontal="center" vertical="center" wrapText="1"/>
    </xf>
    <xf numFmtId="176" fontId="7" fillId="3" borderId="7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176" fontId="7" fillId="3" borderId="1" xfId="0" applyNumberFormat="1" applyFont="1" applyFill="1" applyBorder="1" applyAlignment="1">
      <alignment horizontal="right"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49" fontId="7" fillId="3" borderId="9" xfId="0" applyNumberFormat="1" applyFont="1" applyFill="1" applyBorder="1" applyAlignment="1">
      <alignment horizontal="center" vertical="center" wrapText="1"/>
    </xf>
    <xf numFmtId="176" fontId="7" fillId="3" borderId="10" xfId="0" applyNumberFormat="1" applyFont="1" applyFill="1" applyBorder="1" applyAlignment="1">
      <alignment horizontal="center" vertical="center" wrapText="1"/>
    </xf>
    <xf numFmtId="176" fontId="7" fillId="3" borderId="10" xfId="0" applyNumberFormat="1" applyFont="1" applyFill="1" applyBorder="1" applyAlignment="1">
      <alignment horizontal="right" vertical="center" wrapText="1"/>
    </xf>
    <xf numFmtId="49" fontId="16" fillId="3" borderId="11" xfId="0" applyNumberFormat="1" applyFont="1" applyFill="1" applyBorder="1" applyAlignment="1">
      <alignment horizontal="center" vertical="center" wrapText="1"/>
    </xf>
    <xf numFmtId="176" fontId="16" fillId="3" borderId="11" xfId="0" applyNumberFormat="1" applyFont="1" applyFill="1" applyBorder="1" applyAlignment="1">
      <alignment horizontal="center" vertical="center" wrapText="1"/>
    </xf>
    <xf numFmtId="176" fontId="16" fillId="3" borderId="11" xfId="0" applyNumberFormat="1" applyFont="1" applyFill="1" applyBorder="1" applyAlignment="1">
      <alignment horizontal="right" vertical="center" wrapText="1"/>
    </xf>
    <xf numFmtId="49" fontId="16" fillId="3" borderId="1" xfId="0" applyNumberFormat="1" applyFont="1" applyFill="1" applyBorder="1" applyAlignment="1">
      <alignment horizontal="center" vertical="center" wrapText="1"/>
    </xf>
    <xf numFmtId="176" fontId="16" fillId="3" borderId="1" xfId="0" applyNumberFormat="1" applyFont="1" applyFill="1" applyBorder="1" applyAlignment="1">
      <alignment horizontal="center" vertical="center" wrapText="1"/>
    </xf>
    <xf numFmtId="176" fontId="16" fillId="3" borderId="1" xfId="0" applyNumberFormat="1" applyFont="1" applyFill="1" applyBorder="1" applyAlignment="1">
      <alignment horizontal="right" vertical="center" wrapText="1"/>
    </xf>
    <xf numFmtId="176" fontId="7" fillId="0" borderId="7" xfId="0" applyNumberFormat="1" applyFont="1" applyFill="1" applyBorder="1" applyAlignment="1">
      <alignment horizontal="center" vertical="center" wrapText="1"/>
    </xf>
    <xf numFmtId="176" fontId="7" fillId="0" borderId="10" xfId="0" applyNumberFormat="1" applyFont="1" applyFill="1" applyBorder="1" applyAlignment="1">
      <alignment horizontal="right" vertical="center" wrapText="1"/>
    </xf>
    <xf numFmtId="176" fontId="16" fillId="0" borderId="11" xfId="0" applyNumberFormat="1" applyFont="1" applyFill="1" applyBorder="1" applyAlignment="1">
      <alignment horizontal="right" vertical="center" wrapText="1"/>
    </xf>
    <xf numFmtId="176" fontId="16" fillId="0" borderId="1" xfId="0" applyNumberFormat="1" applyFont="1" applyFill="1" applyBorder="1" applyAlignment="1">
      <alignment horizontal="right" vertical="center" wrapText="1"/>
    </xf>
    <xf numFmtId="176" fontId="8" fillId="3" borderId="7" xfId="0" applyNumberFormat="1" applyFont="1" applyFill="1" applyBorder="1" applyAlignment="1">
      <alignment horizontal="center" vertical="center" wrapText="1"/>
    </xf>
    <xf numFmtId="176" fontId="7" fillId="3" borderId="12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7" fillId="3" borderId="13" xfId="0" applyNumberFormat="1" applyFont="1" applyFill="1" applyBorder="1" applyAlignment="1">
      <alignment horizontal="right" vertical="center" wrapText="1"/>
    </xf>
    <xf numFmtId="176" fontId="17" fillId="2" borderId="4" xfId="0" applyNumberFormat="1" applyFont="1" applyFill="1" applyBorder="1" applyAlignment="1">
      <alignment horizontal="left" vertical="center" wrapText="1"/>
    </xf>
    <xf numFmtId="176" fontId="7" fillId="3" borderId="14" xfId="0" applyNumberFormat="1" applyFont="1" applyFill="1" applyBorder="1" applyAlignment="1">
      <alignment horizontal="right" vertical="center" wrapText="1"/>
    </xf>
    <xf numFmtId="176" fontId="17" fillId="3" borderId="5" xfId="0" applyNumberFormat="1" applyFont="1" applyFill="1" applyBorder="1" applyAlignment="1">
      <alignment horizontal="right" vertical="center" wrapText="1"/>
    </xf>
    <xf numFmtId="176" fontId="17" fillId="2" borderId="0" xfId="0" applyNumberFormat="1" applyFont="1" applyFill="1" applyBorder="1" applyAlignment="1">
      <alignment horizontal="right" vertical="center" wrapText="1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4" fillId="3" borderId="0" xfId="0" applyNumberFormat="1" applyFont="1" applyFill="1" applyBorder="1" applyAlignment="1">
      <alignment horizontal="left" vertical="top" wrapText="1"/>
    </xf>
    <xf numFmtId="0" fontId="15" fillId="0" borderId="0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33"/>
  <sheetViews>
    <sheetView topLeftCell="A13" workbookViewId="0">
      <selection activeCell="O27" sqref="O27"/>
    </sheetView>
  </sheetViews>
  <sheetFormatPr defaultColWidth="9" defaultRowHeight="13.5"/>
  <cols>
    <col min="1" max="1" width="4.25" style="36" customWidth="1"/>
    <col min="2" max="2" width="6.625" style="37" customWidth="1"/>
    <col min="3" max="3" width="9.75" style="38" customWidth="1"/>
    <col min="4" max="4" width="5.875" customWidth="1"/>
    <col min="5" max="5" width="6.125" customWidth="1"/>
    <col min="6" max="6" width="6" customWidth="1"/>
    <col min="7" max="7" width="6.125" customWidth="1"/>
    <col min="8" max="8" width="5" customWidth="1"/>
    <col min="9" max="9" width="7" customWidth="1"/>
    <col min="10" max="10" width="5.875" customWidth="1"/>
    <col min="11" max="11" width="5.625" customWidth="1"/>
    <col min="12" max="12" width="7" customWidth="1"/>
    <col min="13" max="13" width="6.5" customWidth="1"/>
    <col min="14" max="14" width="7.5" customWidth="1"/>
    <col min="15" max="15" width="6.875" style="39" customWidth="1"/>
    <col min="16" max="16" width="6.875" customWidth="1"/>
    <col min="17" max="17" width="7.125" customWidth="1"/>
    <col min="18" max="18" width="7" customWidth="1"/>
    <col min="19" max="19" width="6.875" customWidth="1"/>
    <col min="20" max="20" width="6" customWidth="1"/>
    <col min="21" max="21" width="6.875" customWidth="1"/>
    <col min="22" max="22" width="7" customWidth="1"/>
    <col min="23" max="23" width="8.75" customWidth="1"/>
    <col min="24" max="24" width="9.125" customWidth="1"/>
    <col min="25" max="25" width="7" customWidth="1"/>
    <col min="26" max="26" width="9" customWidth="1"/>
    <col min="27" max="27" width="7" customWidth="1"/>
    <col min="28" max="28" width="7.375" customWidth="1"/>
    <col min="29" max="29" width="8" customWidth="1"/>
    <col min="30" max="31" width="7.75" customWidth="1"/>
    <col min="32" max="32" width="7" customWidth="1"/>
    <col min="33" max="33" width="7.25" customWidth="1"/>
    <col min="34" max="34" width="5.625" customWidth="1"/>
    <col min="35" max="35" width="7.5" customWidth="1"/>
    <col min="36" max="36" width="6" customWidth="1"/>
    <col min="37" max="37" width="6.125" customWidth="1"/>
    <col min="38" max="38" width="5.5" customWidth="1"/>
    <col min="39" max="39" width="7.25" customWidth="1"/>
    <col min="40" max="40" width="6.875" customWidth="1"/>
    <col min="41" max="41" width="7.125" customWidth="1"/>
    <col min="42" max="42" width="1.25" hidden="1" customWidth="1"/>
  </cols>
  <sheetData>
    <row r="1" spans="1:42" ht="38.25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</row>
    <row r="2" spans="1:42" ht="19.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8"/>
    </row>
    <row r="3" spans="1:42" s="33" customFormat="1" ht="36" customHeight="1">
      <c r="A3" s="40" t="s">
        <v>2</v>
      </c>
      <c r="B3" s="41" t="s">
        <v>3</v>
      </c>
      <c r="C3" s="41" t="s">
        <v>4</v>
      </c>
      <c r="D3" s="41" t="s">
        <v>5</v>
      </c>
      <c r="E3" s="41" t="s">
        <v>6</v>
      </c>
      <c r="F3" s="41" t="s">
        <v>7</v>
      </c>
      <c r="G3" s="41" t="s">
        <v>8</v>
      </c>
      <c r="H3" s="41" t="s">
        <v>9</v>
      </c>
      <c r="I3" s="41" t="s">
        <v>10</v>
      </c>
      <c r="J3" s="41" t="s">
        <v>11</v>
      </c>
      <c r="K3" s="41" t="s">
        <v>12</v>
      </c>
      <c r="L3" s="41" t="s">
        <v>13</v>
      </c>
      <c r="M3" s="41" t="s">
        <v>14</v>
      </c>
      <c r="N3" s="41" t="s">
        <v>15</v>
      </c>
      <c r="O3" s="54" t="s">
        <v>16</v>
      </c>
      <c r="P3" s="41" t="s">
        <v>17</v>
      </c>
      <c r="Q3" s="41" t="s">
        <v>18</v>
      </c>
      <c r="R3" s="41" t="s">
        <v>19</v>
      </c>
      <c r="S3" s="41" t="s">
        <v>20</v>
      </c>
      <c r="T3" s="41" t="s">
        <v>21</v>
      </c>
      <c r="U3" s="41" t="s">
        <v>22</v>
      </c>
      <c r="V3" s="41" t="s">
        <v>23</v>
      </c>
      <c r="W3" s="41" t="s">
        <v>24</v>
      </c>
      <c r="X3" s="41" t="s">
        <v>25</v>
      </c>
      <c r="Y3" s="58" t="s">
        <v>26</v>
      </c>
      <c r="Z3" s="41" t="s">
        <v>27</v>
      </c>
      <c r="AA3" s="58" t="s">
        <v>28</v>
      </c>
      <c r="AB3" s="41" t="s">
        <v>29</v>
      </c>
      <c r="AC3" s="41" t="s">
        <v>30</v>
      </c>
      <c r="AD3" s="41" t="s">
        <v>31</v>
      </c>
      <c r="AE3" s="58" t="s">
        <v>32</v>
      </c>
      <c r="AF3" s="41" t="s">
        <v>33</v>
      </c>
      <c r="AG3" s="41" t="s">
        <v>34</v>
      </c>
      <c r="AH3" s="41" t="s">
        <v>35</v>
      </c>
      <c r="AI3" s="41" t="s">
        <v>36</v>
      </c>
      <c r="AJ3" s="41" t="s">
        <v>37</v>
      </c>
      <c r="AK3" s="41" t="s">
        <v>38</v>
      </c>
      <c r="AL3" s="41" t="s">
        <v>39</v>
      </c>
      <c r="AM3" s="41" t="s">
        <v>40</v>
      </c>
      <c r="AN3" s="41" t="s">
        <v>41</v>
      </c>
      <c r="AO3" s="59" t="s">
        <v>42</v>
      </c>
      <c r="AP3" s="60" t="s">
        <v>43</v>
      </c>
    </row>
    <row r="4" spans="1:42" s="34" customFormat="1" ht="33" customHeight="1">
      <c r="A4" s="42">
        <v>1</v>
      </c>
      <c r="B4" s="21" t="s">
        <v>44</v>
      </c>
      <c r="C4" s="43">
        <f>SUM(D4:AO4)</f>
        <v>281.3</v>
      </c>
      <c r="D4" s="43">
        <f>1.2</f>
        <v>1.2</v>
      </c>
      <c r="E4" s="43">
        <v>10</v>
      </c>
      <c r="F4" s="43">
        <v>2.5</v>
      </c>
      <c r="G4" s="43"/>
      <c r="H4" s="43"/>
      <c r="I4" s="43"/>
      <c r="J4" s="43">
        <v>56.5</v>
      </c>
      <c r="K4" s="43"/>
      <c r="L4" s="43">
        <v>4</v>
      </c>
      <c r="M4" s="43">
        <v>60</v>
      </c>
      <c r="N4" s="43"/>
      <c r="O4" s="44">
        <v>2</v>
      </c>
      <c r="P4" s="43"/>
      <c r="Q4" s="43"/>
      <c r="R4" s="43">
        <v>10</v>
      </c>
      <c r="S4" s="43"/>
      <c r="T4" s="43"/>
      <c r="U4" s="43">
        <v>129</v>
      </c>
      <c r="V4" s="43">
        <v>1.1000000000000001</v>
      </c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61">
        <v>5</v>
      </c>
      <c r="AP4" s="62" t="s">
        <v>45</v>
      </c>
    </row>
    <row r="5" spans="1:42" s="34" customFormat="1" ht="33" customHeight="1">
      <c r="A5" s="42">
        <v>2</v>
      </c>
      <c r="B5" s="21" t="s">
        <v>46</v>
      </c>
      <c r="C5" s="43">
        <f t="shared" ref="C5:C27" si="0">SUM(D5:AO5)</f>
        <v>88.73</v>
      </c>
      <c r="D5" s="43">
        <f>0.4</f>
        <v>0.4</v>
      </c>
      <c r="E5" s="43">
        <v>3</v>
      </c>
      <c r="F5" s="43">
        <v>3</v>
      </c>
      <c r="G5" s="43"/>
      <c r="H5" s="43"/>
      <c r="I5" s="43"/>
      <c r="J5" s="43"/>
      <c r="K5" s="43"/>
      <c r="L5" s="43">
        <v>10.119999999999999</v>
      </c>
      <c r="M5" s="43"/>
      <c r="N5" s="43"/>
      <c r="O5" s="44">
        <v>10</v>
      </c>
      <c r="P5" s="43"/>
      <c r="Q5" s="43"/>
      <c r="R5" s="43"/>
      <c r="S5" s="43"/>
      <c r="T5" s="43">
        <v>27.6</v>
      </c>
      <c r="U5" s="43"/>
      <c r="V5" s="43">
        <v>34.61</v>
      </c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61"/>
      <c r="AP5" s="62" t="s">
        <v>47</v>
      </c>
    </row>
    <row r="6" spans="1:42" s="34" customFormat="1" ht="33" customHeight="1">
      <c r="A6" s="42">
        <v>3</v>
      </c>
      <c r="B6" s="21" t="s">
        <v>48</v>
      </c>
      <c r="C6" s="43">
        <f t="shared" si="0"/>
        <v>7533.4</v>
      </c>
      <c r="D6" s="43">
        <v>0.3</v>
      </c>
      <c r="E6" s="43"/>
      <c r="F6" s="44">
        <v>1</v>
      </c>
      <c r="G6" s="43"/>
      <c r="H6" s="43"/>
      <c r="I6" s="43"/>
      <c r="J6" s="43"/>
      <c r="K6" s="43"/>
      <c r="L6" s="43">
        <v>2</v>
      </c>
      <c r="M6" s="43"/>
      <c r="N6" s="43"/>
      <c r="O6" s="44">
        <v>20</v>
      </c>
      <c r="P6" s="43"/>
      <c r="Q6" s="43">
        <v>80</v>
      </c>
      <c r="R6" s="43"/>
      <c r="S6" s="43"/>
      <c r="T6" s="43"/>
      <c r="U6" s="43"/>
      <c r="V6" s="43">
        <v>40</v>
      </c>
      <c r="W6" s="43">
        <v>2033.1</v>
      </c>
      <c r="X6" s="43">
        <v>1800</v>
      </c>
      <c r="Y6" s="43"/>
      <c r="Z6" s="43">
        <v>2479.8000000000002</v>
      </c>
      <c r="AA6" s="43">
        <v>620</v>
      </c>
      <c r="AB6" s="43">
        <v>233</v>
      </c>
      <c r="AC6" s="43"/>
      <c r="AD6" s="43"/>
      <c r="AE6" s="43"/>
      <c r="AF6" s="43"/>
      <c r="AG6" s="43">
        <v>132.30000000000001</v>
      </c>
      <c r="AH6" s="43">
        <v>1</v>
      </c>
      <c r="AI6" s="43"/>
      <c r="AJ6" s="43">
        <v>83.3</v>
      </c>
      <c r="AK6" s="43"/>
      <c r="AL6" s="43">
        <v>7.6</v>
      </c>
      <c r="AM6" s="43"/>
      <c r="AN6" s="43"/>
      <c r="AO6" s="61"/>
      <c r="AP6" s="62" t="s">
        <v>49</v>
      </c>
    </row>
    <row r="7" spans="1:42" s="34" customFormat="1" ht="33" customHeight="1">
      <c r="A7" s="42">
        <v>4</v>
      </c>
      <c r="B7" s="21" t="s">
        <v>50</v>
      </c>
      <c r="C7" s="43">
        <f t="shared" si="0"/>
        <v>14.6</v>
      </c>
      <c r="D7" s="43">
        <v>0.2</v>
      </c>
      <c r="E7" s="43"/>
      <c r="F7" s="43"/>
      <c r="G7" s="43"/>
      <c r="H7" s="43"/>
      <c r="I7" s="43"/>
      <c r="J7" s="43"/>
      <c r="K7" s="43"/>
      <c r="L7" s="43">
        <v>1</v>
      </c>
      <c r="M7" s="43"/>
      <c r="N7" s="43"/>
      <c r="O7" s="44">
        <v>7.2</v>
      </c>
      <c r="P7" s="43"/>
      <c r="Q7" s="43"/>
      <c r="R7" s="43">
        <v>6</v>
      </c>
      <c r="S7" s="43"/>
      <c r="T7" s="43"/>
      <c r="U7" s="43"/>
      <c r="V7" s="43">
        <v>0.2</v>
      </c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61"/>
      <c r="AP7" s="62" t="s">
        <v>51</v>
      </c>
    </row>
    <row r="8" spans="1:42" s="34" customFormat="1" ht="33" customHeight="1">
      <c r="A8" s="42">
        <v>5</v>
      </c>
      <c r="B8" s="21" t="s">
        <v>52</v>
      </c>
      <c r="C8" s="43">
        <f t="shared" si="0"/>
        <v>32.6</v>
      </c>
      <c r="D8" s="43">
        <f>0.4</f>
        <v>0.4</v>
      </c>
      <c r="E8" s="43"/>
      <c r="F8" s="43"/>
      <c r="G8" s="43"/>
      <c r="H8" s="43"/>
      <c r="I8" s="43"/>
      <c r="J8" s="43">
        <v>2</v>
      </c>
      <c r="K8" s="43"/>
      <c r="L8" s="43">
        <v>2.6</v>
      </c>
      <c r="M8" s="43"/>
      <c r="N8" s="43"/>
      <c r="O8" s="44">
        <v>10</v>
      </c>
      <c r="P8" s="43"/>
      <c r="Q8" s="43"/>
      <c r="R8" s="43">
        <v>11</v>
      </c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>
        <v>0.6</v>
      </c>
      <c r="AJ8" s="43"/>
      <c r="AK8" s="43"/>
      <c r="AL8" s="43"/>
      <c r="AM8" s="43"/>
      <c r="AN8" s="43"/>
      <c r="AO8" s="61">
        <v>6</v>
      </c>
      <c r="AP8" s="62"/>
    </row>
    <row r="9" spans="1:42" s="34" customFormat="1" ht="33" customHeight="1">
      <c r="A9" s="42">
        <v>6</v>
      </c>
      <c r="B9" s="21" t="s">
        <v>53</v>
      </c>
      <c r="C9" s="43">
        <f t="shared" si="0"/>
        <v>213.1</v>
      </c>
      <c r="D9" s="43">
        <f>0.4</f>
        <v>0.4</v>
      </c>
      <c r="E9" s="43">
        <v>0.5</v>
      </c>
      <c r="F9" s="43"/>
      <c r="G9" s="43"/>
      <c r="H9" s="43"/>
      <c r="I9" s="43"/>
      <c r="J9" s="43">
        <v>4.5</v>
      </c>
      <c r="K9" s="43"/>
      <c r="L9" s="43">
        <v>6</v>
      </c>
      <c r="M9" s="43"/>
      <c r="N9" s="43"/>
      <c r="O9" s="44">
        <v>5</v>
      </c>
      <c r="P9" s="43">
        <v>10</v>
      </c>
      <c r="Q9" s="43"/>
      <c r="R9" s="43">
        <v>30</v>
      </c>
      <c r="S9" s="43"/>
      <c r="T9" s="43"/>
      <c r="U9" s="43"/>
      <c r="V9" s="43">
        <v>30</v>
      </c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>
        <v>118.7</v>
      </c>
      <c r="AJ9" s="43"/>
      <c r="AK9" s="43"/>
      <c r="AL9" s="43"/>
      <c r="AM9" s="43"/>
      <c r="AN9" s="43"/>
      <c r="AO9" s="61">
        <v>8</v>
      </c>
      <c r="AP9" s="62" t="s">
        <v>54</v>
      </c>
    </row>
    <row r="10" spans="1:42" s="34" customFormat="1" ht="33" customHeight="1">
      <c r="A10" s="42">
        <v>7</v>
      </c>
      <c r="B10" s="21" t="s">
        <v>55</v>
      </c>
      <c r="C10" s="43">
        <f t="shared" si="0"/>
        <v>2197.66</v>
      </c>
      <c r="D10" s="43">
        <v>0.6</v>
      </c>
      <c r="E10" s="43"/>
      <c r="F10" s="43"/>
      <c r="G10" s="43"/>
      <c r="H10" s="43">
        <v>3.4</v>
      </c>
      <c r="I10" s="43"/>
      <c r="J10" s="43"/>
      <c r="K10" s="43"/>
      <c r="L10" s="43">
        <v>3</v>
      </c>
      <c r="M10" s="43"/>
      <c r="N10" s="43"/>
      <c r="O10" s="44">
        <v>3</v>
      </c>
      <c r="P10" s="43"/>
      <c r="Q10" s="43"/>
      <c r="R10" s="43"/>
      <c r="S10" s="43"/>
      <c r="T10" s="43"/>
      <c r="U10" s="43"/>
      <c r="V10" s="43"/>
      <c r="W10" s="43"/>
      <c r="X10" s="43"/>
      <c r="Y10" s="43">
        <v>625.79999999999995</v>
      </c>
      <c r="Z10" s="43"/>
      <c r="AA10" s="43"/>
      <c r="AB10" s="43"/>
      <c r="AC10" s="43">
        <v>316</v>
      </c>
      <c r="AD10" s="43">
        <v>130.6</v>
      </c>
      <c r="AE10" s="43">
        <v>908.8</v>
      </c>
      <c r="AF10" s="43">
        <v>134.30000000000001</v>
      </c>
      <c r="AG10" s="43"/>
      <c r="AH10" s="43"/>
      <c r="AI10" s="43" t="s">
        <v>56</v>
      </c>
      <c r="AJ10" s="43"/>
      <c r="AK10" s="43">
        <v>72.16</v>
      </c>
      <c r="AL10" s="43"/>
      <c r="AM10" s="43"/>
      <c r="AN10" s="43"/>
      <c r="AO10" s="61"/>
      <c r="AP10" s="62" t="s">
        <v>57</v>
      </c>
    </row>
    <row r="11" spans="1:42" s="34" customFormat="1" ht="33" customHeight="1">
      <c r="A11" s="42">
        <v>8</v>
      </c>
      <c r="B11" s="21" t="s">
        <v>58</v>
      </c>
      <c r="C11" s="43">
        <f t="shared" si="0"/>
        <v>8.1999999999999993</v>
      </c>
      <c r="D11" s="43">
        <v>0.3</v>
      </c>
      <c r="E11" s="43">
        <v>0.2</v>
      </c>
      <c r="F11" s="43">
        <v>1</v>
      </c>
      <c r="G11" s="43"/>
      <c r="H11" s="43"/>
      <c r="I11" s="43"/>
      <c r="J11" s="43"/>
      <c r="K11" s="43"/>
      <c r="L11" s="43">
        <v>0.8</v>
      </c>
      <c r="M11" s="43"/>
      <c r="N11" s="43"/>
      <c r="O11" s="44">
        <v>1</v>
      </c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>
        <v>0.9</v>
      </c>
      <c r="AJ11" s="43"/>
      <c r="AK11" s="43"/>
      <c r="AL11" s="43"/>
      <c r="AM11" s="43">
        <v>4</v>
      </c>
      <c r="AN11" s="43"/>
      <c r="AO11" s="61"/>
      <c r="AP11" s="62"/>
    </row>
    <row r="12" spans="1:42" s="34" customFormat="1" ht="33" customHeight="1">
      <c r="A12" s="42">
        <v>9</v>
      </c>
      <c r="B12" s="21" t="s">
        <v>59</v>
      </c>
      <c r="C12" s="43">
        <f t="shared" si="0"/>
        <v>28.8</v>
      </c>
      <c r="D12" s="43">
        <v>2.5</v>
      </c>
      <c r="E12" s="43">
        <v>1</v>
      </c>
      <c r="F12" s="43"/>
      <c r="G12" s="43"/>
      <c r="H12" s="43"/>
      <c r="I12" s="43"/>
      <c r="J12" s="43"/>
      <c r="K12" s="43"/>
      <c r="L12" s="43">
        <v>7.6</v>
      </c>
      <c r="M12" s="43"/>
      <c r="N12" s="43"/>
      <c r="O12" s="44">
        <v>7.6</v>
      </c>
      <c r="P12" s="43">
        <v>2.8</v>
      </c>
      <c r="Q12" s="43">
        <v>1.5</v>
      </c>
      <c r="R12" s="43">
        <v>1.8</v>
      </c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>
        <v>4</v>
      </c>
      <c r="AJ12" s="43"/>
      <c r="AK12" s="43"/>
      <c r="AL12" s="43"/>
      <c r="AM12" s="43"/>
      <c r="AN12" s="43"/>
      <c r="AO12" s="61"/>
      <c r="AP12" s="62"/>
    </row>
    <row r="13" spans="1:42" s="34" customFormat="1" ht="33" customHeight="1">
      <c r="A13" s="42">
        <v>10</v>
      </c>
      <c r="B13" s="21" t="s">
        <v>60</v>
      </c>
      <c r="C13" s="43">
        <f t="shared" si="0"/>
        <v>23.2</v>
      </c>
      <c r="D13" s="43">
        <v>2.2000000000000002</v>
      </c>
      <c r="E13" s="43">
        <v>1</v>
      </c>
      <c r="F13" s="43"/>
      <c r="G13" s="43"/>
      <c r="H13" s="43"/>
      <c r="I13" s="43"/>
      <c r="J13" s="43"/>
      <c r="K13" s="43"/>
      <c r="L13" s="43">
        <v>6</v>
      </c>
      <c r="M13" s="43"/>
      <c r="N13" s="43"/>
      <c r="O13" s="44">
        <v>6</v>
      </c>
      <c r="P13" s="43">
        <v>2.5</v>
      </c>
      <c r="Q13" s="43">
        <v>1.5</v>
      </c>
      <c r="R13" s="43">
        <v>1.5</v>
      </c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>
        <v>2.5</v>
      </c>
      <c r="AJ13" s="43"/>
      <c r="AK13" s="43"/>
      <c r="AL13" s="43"/>
      <c r="AM13" s="43"/>
      <c r="AN13" s="43"/>
      <c r="AO13" s="61"/>
      <c r="AP13" s="62"/>
    </row>
    <row r="14" spans="1:42" s="34" customFormat="1" ht="33" customHeight="1">
      <c r="A14" s="42">
        <v>11</v>
      </c>
      <c r="B14" s="21" t="s">
        <v>61</v>
      </c>
      <c r="C14" s="43">
        <f t="shared" si="0"/>
        <v>28.9</v>
      </c>
      <c r="D14" s="43">
        <v>2.2999999999999998</v>
      </c>
      <c r="E14" s="43">
        <v>1</v>
      </c>
      <c r="F14" s="43"/>
      <c r="G14" s="43"/>
      <c r="H14" s="43"/>
      <c r="I14" s="43"/>
      <c r="J14" s="43"/>
      <c r="K14" s="43"/>
      <c r="L14" s="43">
        <v>7.2</v>
      </c>
      <c r="M14" s="43"/>
      <c r="N14" s="43"/>
      <c r="O14" s="44">
        <v>7.2</v>
      </c>
      <c r="P14" s="43">
        <v>2.95</v>
      </c>
      <c r="Q14" s="43">
        <v>1.5</v>
      </c>
      <c r="R14" s="43">
        <v>1.95</v>
      </c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>
        <v>4.8</v>
      </c>
      <c r="AJ14" s="43"/>
      <c r="AK14" s="43"/>
      <c r="AL14" s="43"/>
      <c r="AM14" s="43"/>
      <c r="AN14" s="43"/>
      <c r="AO14" s="61"/>
      <c r="AP14" s="62" t="s">
        <v>62</v>
      </c>
    </row>
    <row r="15" spans="1:42" s="34" customFormat="1" ht="33" customHeight="1">
      <c r="A15" s="42">
        <v>12</v>
      </c>
      <c r="B15" s="21" t="s">
        <v>63</v>
      </c>
      <c r="C15" s="43">
        <f t="shared" si="0"/>
        <v>24.7</v>
      </c>
      <c r="D15" s="43">
        <v>2.1</v>
      </c>
      <c r="E15" s="43">
        <v>1</v>
      </c>
      <c r="F15" s="43"/>
      <c r="G15" s="43"/>
      <c r="H15" s="43"/>
      <c r="I15" s="43"/>
      <c r="J15" s="43"/>
      <c r="K15" s="43"/>
      <c r="L15" s="43">
        <v>6.4</v>
      </c>
      <c r="M15" s="43"/>
      <c r="N15" s="43"/>
      <c r="O15" s="44">
        <v>6.4</v>
      </c>
      <c r="P15" s="43">
        <v>2.65</v>
      </c>
      <c r="Q15" s="43">
        <v>1.5</v>
      </c>
      <c r="R15" s="43">
        <v>1.65</v>
      </c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>
        <v>3</v>
      </c>
      <c r="AJ15" s="43"/>
      <c r="AK15" s="43"/>
      <c r="AL15" s="43"/>
      <c r="AM15" s="43"/>
      <c r="AN15" s="43"/>
      <c r="AO15" s="61"/>
      <c r="AP15" s="62"/>
    </row>
    <row r="16" spans="1:42" s="34" customFormat="1" ht="33" customHeight="1">
      <c r="A16" s="42">
        <v>13</v>
      </c>
      <c r="B16" s="21" t="s">
        <v>64</v>
      </c>
      <c r="C16" s="43">
        <f t="shared" si="0"/>
        <v>36.5</v>
      </c>
      <c r="D16" s="43">
        <v>2.8</v>
      </c>
      <c r="E16" s="43">
        <v>1</v>
      </c>
      <c r="F16" s="43">
        <v>1.5</v>
      </c>
      <c r="G16" s="43"/>
      <c r="H16" s="43"/>
      <c r="I16" s="43"/>
      <c r="J16" s="43"/>
      <c r="K16" s="43"/>
      <c r="L16" s="43">
        <v>9.6</v>
      </c>
      <c r="M16" s="43"/>
      <c r="N16" s="43"/>
      <c r="O16" s="44">
        <v>9.6</v>
      </c>
      <c r="P16" s="43">
        <v>3.05</v>
      </c>
      <c r="Q16" s="43">
        <v>1.5</v>
      </c>
      <c r="R16" s="43">
        <v>2.0499999999999998</v>
      </c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>
        <v>5.4</v>
      </c>
      <c r="AJ16" s="43"/>
      <c r="AK16" s="43"/>
      <c r="AL16" s="43"/>
      <c r="AM16" s="43"/>
      <c r="AN16" s="43"/>
      <c r="AO16" s="61"/>
      <c r="AP16" s="62"/>
    </row>
    <row r="17" spans="1:42" s="34" customFormat="1" ht="33" customHeight="1">
      <c r="A17" s="42">
        <v>14</v>
      </c>
      <c r="B17" s="21" t="s">
        <v>65</v>
      </c>
      <c r="C17" s="43">
        <f t="shared" si="0"/>
        <v>5.03</v>
      </c>
      <c r="D17" s="43">
        <v>0.43</v>
      </c>
      <c r="E17" s="43"/>
      <c r="F17" s="43"/>
      <c r="G17" s="43"/>
      <c r="H17" s="43"/>
      <c r="I17" s="43"/>
      <c r="J17" s="43"/>
      <c r="K17" s="43"/>
      <c r="L17" s="43">
        <v>2</v>
      </c>
      <c r="M17" s="43"/>
      <c r="N17" s="43"/>
      <c r="O17" s="44">
        <v>2</v>
      </c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>
        <v>0.6</v>
      </c>
      <c r="AJ17" s="43"/>
      <c r="AK17" s="43"/>
      <c r="AL17" s="43"/>
      <c r="AM17" s="43"/>
      <c r="AN17" s="43"/>
      <c r="AO17" s="61"/>
      <c r="AP17" s="62"/>
    </row>
    <row r="18" spans="1:42" s="34" customFormat="1" ht="33" customHeight="1">
      <c r="A18" s="42">
        <v>15</v>
      </c>
      <c r="B18" s="21" t="s">
        <v>66</v>
      </c>
      <c r="C18" s="43">
        <f t="shared" si="0"/>
        <v>41</v>
      </c>
      <c r="D18" s="43">
        <v>0.6</v>
      </c>
      <c r="E18" s="43"/>
      <c r="F18" s="43">
        <v>1</v>
      </c>
      <c r="G18" s="43"/>
      <c r="H18" s="43"/>
      <c r="I18" s="43"/>
      <c r="J18" s="43"/>
      <c r="K18" s="43"/>
      <c r="L18" s="43">
        <v>2.8</v>
      </c>
      <c r="M18" s="43"/>
      <c r="N18" s="43">
        <v>9</v>
      </c>
      <c r="O18" s="44">
        <v>2.1</v>
      </c>
      <c r="P18" s="43">
        <v>15</v>
      </c>
      <c r="Q18" s="43"/>
      <c r="R18" s="43"/>
      <c r="S18" s="43"/>
      <c r="T18" s="43"/>
      <c r="U18" s="43"/>
      <c r="V18" s="43">
        <v>0.5</v>
      </c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>
        <v>10</v>
      </c>
      <c r="AJ18" s="43"/>
      <c r="AK18" s="43"/>
      <c r="AL18" s="43"/>
      <c r="AM18" s="43"/>
      <c r="AN18" s="43"/>
      <c r="AO18" s="61"/>
      <c r="AP18" s="62"/>
    </row>
    <row r="19" spans="1:42" s="34" customFormat="1" ht="33" customHeight="1">
      <c r="A19" s="42">
        <v>16</v>
      </c>
      <c r="B19" s="21" t="s">
        <v>67</v>
      </c>
      <c r="C19" s="43">
        <f t="shared" si="0"/>
        <v>9.5</v>
      </c>
      <c r="D19" s="43">
        <v>0.6</v>
      </c>
      <c r="E19" s="43">
        <v>0.2</v>
      </c>
      <c r="F19" s="43">
        <v>0.1</v>
      </c>
      <c r="G19" s="43"/>
      <c r="H19" s="43"/>
      <c r="I19" s="43"/>
      <c r="J19" s="43"/>
      <c r="K19" s="43"/>
      <c r="L19" s="44">
        <v>3</v>
      </c>
      <c r="M19" s="43"/>
      <c r="N19" s="43"/>
      <c r="O19" s="44">
        <v>5</v>
      </c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>
        <v>0.6</v>
      </c>
      <c r="AJ19" s="43"/>
      <c r="AK19" s="43"/>
      <c r="AL19" s="43"/>
      <c r="AM19" s="43"/>
      <c r="AN19" s="43"/>
      <c r="AO19" s="61"/>
      <c r="AP19" s="62"/>
    </row>
    <row r="20" spans="1:42" s="34" customFormat="1" ht="33" customHeight="1">
      <c r="A20" s="42">
        <v>17</v>
      </c>
      <c r="B20" s="21" t="s">
        <v>68</v>
      </c>
      <c r="C20" s="43">
        <f t="shared" si="0"/>
        <v>100.84</v>
      </c>
      <c r="D20" s="43">
        <v>1.1000000000000001</v>
      </c>
      <c r="E20" s="43">
        <v>8</v>
      </c>
      <c r="F20" s="43">
        <v>0.5</v>
      </c>
      <c r="G20" s="43"/>
      <c r="H20" s="43"/>
      <c r="I20" s="43"/>
      <c r="J20" s="43"/>
      <c r="K20" s="43"/>
      <c r="L20" s="43">
        <v>3.8</v>
      </c>
      <c r="M20" s="43"/>
      <c r="N20" s="43"/>
      <c r="O20" s="44">
        <v>2.1</v>
      </c>
      <c r="P20" s="43">
        <v>1.1399999999999999</v>
      </c>
      <c r="Q20" s="43">
        <v>0.2</v>
      </c>
      <c r="R20" s="43">
        <v>1.5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>
        <v>2.5</v>
      </c>
      <c r="AJ20" s="43"/>
      <c r="AK20" s="43"/>
      <c r="AL20" s="43"/>
      <c r="AM20" s="43"/>
      <c r="AN20" s="43"/>
      <c r="AO20" s="61">
        <v>80</v>
      </c>
      <c r="AP20" s="62"/>
    </row>
    <row r="21" spans="1:42" s="34" customFormat="1" ht="33" customHeight="1">
      <c r="A21" s="42">
        <v>18</v>
      </c>
      <c r="B21" s="21" t="s">
        <v>69</v>
      </c>
      <c r="C21" s="43">
        <f t="shared" si="0"/>
        <v>37.33</v>
      </c>
      <c r="D21" s="44">
        <v>0.57999999999999996</v>
      </c>
      <c r="E21" s="43"/>
      <c r="F21" s="43">
        <v>1</v>
      </c>
      <c r="G21" s="43"/>
      <c r="H21" s="43"/>
      <c r="I21" s="43"/>
      <c r="J21" s="43"/>
      <c r="K21" s="43"/>
      <c r="L21" s="43">
        <v>2.4</v>
      </c>
      <c r="M21" s="43"/>
      <c r="N21" s="43">
        <v>8</v>
      </c>
      <c r="O21" s="44">
        <v>2.4</v>
      </c>
      <c r="P21" s="43">
        <v>6.05</v>
      </c>
      <c r="Q21" s="43"/>
      <c r="R21" s="43">
        <v>1.9</v>
      </c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>
        <v>15</v>
      </c>
      <c r="AJ21" s="43"/>
      <c r="AK21" s="43"/>
      <c r="AL21" s="43"/>
      <c r="AM21" s="43"/>
      <c r="AN21" s="43"/>
      <c r="AO21" s="61"/>
      <c r="AP21" s="62" t="s">
        <v>70</v>
      </c>
    </row>
    <row r="22" spans="1:42" s="34" customFormat="1" ht="33" customHeight="1">
      <c r="A22" s="42">
        <v>19</v>
      </c>
      <c r="B22" s="21" t="s">
        <v>71</v>
      </c>
      <c r="C22" s="43">
        <f t="shared" si="0"/>
        <v>464</v>
      </c>
      <c r="D22" s="43">
        <v>0.6</v>
      </c>
      <c r="E22" s="43">
        <v>0.5</v>
      </c>
      <c r="F22" s="43">
        <v>3.9</v>
      </c>
      <c r="G22" s="43"/>
      <c r="H22" s="43"/>
      <c r="I22" s="43"/>
      <c r="J22" s="43">
        <v>0.5</v>
      </c>
      <c r="K22" s="43"/>
      <c r="L22" s="43">
        <v>3</v>
      </c>
      <c r="M22" s="43"/>
      <c r="N22" s="43"/>
      <c r="O22" s="44">
        <v>434</v>
      </c>
      <c r="P22" s="43">
        <v>1</v>
      </c>
      <c r="Q22" s="43"/>
      <c r="R22" s="43">
        <v>20</v>
      </c>
      <c r="S22" s="43"/>
      <c r="T22" s="43"/>
      <c r="U22" s="43"/>
      <c r="V22" s="43">
        <v>0.5</v>
      </c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61"/>
      <c r="AP22" s="62"/>
    </row>
    <row r="23" spans="1:42" s="34" customFormat="1" ht="33" customHeight="1">
      <c r="A23" s="42">
        <v>20</v>
      </c>
      <c r="B23" s="21" t="s">
        <v>72</v>
      </c>
      <c r="C23" s="43">
        <f t="shared" si="0"/>
        <v>9.1</v>
      </c>
      <c r="D23" s="43">
        <v>0.2</v>
      </c>
      <c r="E23" s="43">
        <v>0.4</v>
      </c>
      <c r="F23" s="43">
        <v>6.5</v>
      </c>
      <c r="G23" s="43"/>
      <c r="H23" s="43"/>
      <c r="I23" s="43"/>
      <c r="J23" s="43"/>
      <c r="K23" s="43"/>
      <c r="L23" s="43">
        <v>1</v>
      </c>
      <c r="M23" s="43"/>
      <c r="N23" s="43"/>
      <c r="O23" s="44">
        <v>1</v>
      </c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61"/>
      <c r="AP23" s="62"/>
    </row>
    <row r="24" spans="1:42" s="34" customFormat="1" ht="33" customHeight="1">
      <c r="A24" s="42">
        <v>21</v>
      </c>
      <c r="B24" s="21" t="s">
        <v>73</v>
      </c>
      <c r="C24" s="43">
        <f t="shared" si="0"/>
        <v>103.6</v>
      </c>
      <c r="D24" s="43">
        <v>0.2</v>
      </c>
      <c r="E24" s="43"/>
      <c r="F24" s="43"/>
      <c r="G24" s="43"/>
      <c r="H24" s="43"/>
      <c r="I24" s="43"/>
      <c r="J24" s="43"/>
      <c r="K24" s="43"/>
      <c r="L24" s="43">
        <v>1</v>
      </c>
      <c r="M24" s="43"/>
      <c r="N24" s="43"/>
      <c r="O24" s="44">
        <v>1</v>
      </c>
      <c r="P24" s="43"/>
      <c r="Q24" s="43"/>
      <c r="R24" s="43"/>
      <c r="S24" s="43">
        <v>101.4</v>
      </c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61"/>
      <c r="AP24" s="62" t="s">
        <v>74</v>
      </c>
    </row>
    <row r="25" spans="1:42" s="34" customFormat="1" ht="33" customHeight="1">
      <c r="A25" s="42">
        <v>22</v>
      </c>
      <c r="B25" s="21" t="s">
        <v>75</v>
      </c>
      <c r="C25" s="43">
        <f t="shared" si="0"/>
        <v>1322.67</v>
      </c>
      <c r="D25" s="43">
        <v>1.2</v>
      </c>
      <c r="E25" s="43"/>
      <c r="F25" s="43"/>
      <c r="G25" s="43"/>
      <c r="H25" s="43"/>
      <c r="I25" s="43">
        <v>480.7</v>
      </c>
      <c r="J25" s="43">
        <v>26.3</v>
      </c>
      <c r="K25" s="43"/>
      <c r="L25" s="43">
        <v>3</v>
      </c>
      <c r="M25" s="43"/>
      <c r="N25" s="43">
        <v>100</v>
      </c>
      <c r="O25" s="44">
        <v>2</v>
      </c>
      <c r="P25" s="43">
        <v>50</v>
      </c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>
        <v>16</v>
      </c>
      <c r="AN25" s="43"/>
      <c r="AO25" s="61">
        <v>643.47</v>
      </c>
      <c r="AP25" s="62"/>
    </row>
    <row r="26" spans="1:42" s="34" customFormat="1" ht="33" customHeight="1">
      <c r="A26" s="42" t="s">
        <v>76</v>
      </c>
      <c r="B26" s="21" t="s">
        <v>77</v>
      </c>
      <c r="C26" s="43">
        <f t="shared" si="0"/>
        <v>228.11</v>
      </c>
      <c r="D26" s="43"/>
      <c r="E26" s="43">
        <f>26.51-6.51</f>
        <v>20</v>
      </c>
      <c r="F26" s="43">
        <v>21.58</v>
      </c>
      <c r="G26" s="43">
        <v>10</v>
      </c>
      <c r="H26" s="43"/>
      <c r="I26" s="43"/>
      <c r="J26" s="43">
        <v>0.2</v>
      </c>
      <c r="K26" s="43"/>
      <c r="L26" s="43">
        <f>53.43-28.43</f>
        <v>25</v>
      </c>
      <c r="M26" s="43"/>
      <c r="N26" s="43"/>
      <c r="O26" s="44">
        <v>23.6</v>
      </c>
      <c r="P26" s="43">
        <v>9.4</v>
      </c>
      <c r="Q26" s="43">
        <v>11.73</v>
      </c>
      <c r="R26" s="43">
        <f>117.34-40</f>
        <v>77.34</v>
      </c>
      <c r="S26" s="43"/>
      <c r="T26" s="43"/>
      <c r="U26" s="43">
        <v>2.1</v>
      </c>
      <c r="V26" s="43">
        <v>9.09</v>
      </c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>
        <v>14.65</v>
      </c>
      <c r="AN26" s="43"/>
      <c r="AO26" s="61">
        <v>3.42</v>
      </c>
      <c r="AP26" s="62"/>
    </row>
    <row r="27" spans="1:42" s="34" customFormat="1" ht="33" customHeight="1">
      <c r="A27" s="42">
        <v>23</v>
      </c>
      <c r="B27" s="21" t="s">
        <v>78</v>
      </c>
      <c r="C27" s="43">
        <f t="shared" si="0"/>
        <v>1223.22</v>
      </c>
      <c r="D27" s="43"/>
      <c r="E27" s="43">
        <f>E28-SUM(E4:E26)</f>
        <v>5.09</v>
      </c>
      <c r="F27" s="43">
        <f>F28-SUM(F4:F26)</f>
        <v>7.42</v>
      </c>
      <c r="G27" s="43">
        <f>G28-SUM(G4:G26)</f>
        <v>0</v>
      </c>
      <c r="H27" s="43"/>
      <c r="I27" s="43"/>
      <c r="J27" s="43">
        <f>J28-SUM(J4:J26)</f>
        <v>0</v>
      </c>
      <c r="K27" s="43">
        <f>K28-SUM(K4:K26)</f>
        <v>8.1</v>
      </c>
      <c r="L27" s="43">
        <v>1.88</v>
      </c>
      <c r="M27" s="43"/>
      <c r="N27" s="43">
        <v>140.69999999999999</v>
      </c>
      <c r="O27" s="43">
        <f>O28-SUM(O4:O26)</f>
        <v>7.3999999999999799</v>
      </c>
      <c r="P27" s="43">
        <f>P28-SUM(P4:P26)</f>
        <v>52.66</v>
      </c>
      <c r="Q27" s="43">
        <f>Q28-SUM(Q4:Q26)</f>
        <v>100.57</v>
      </c>
      <c r="R27" s="43">
        <f>R28-SUM(R4:R26)</f>
        <v>116.31</v>
      </c>
      <c r="S27" s="43"/>
      <c r="T27" s="43">
        <f>T28-SUM(T4:T26)</f>
        <v>39.799999999999997</v>
      </c>
      <c r="U27" s="43"/>
      <c r="V27" s="43">
        <f>V28-SUM(V4:V26)</f>
        <v>100</v>
      </c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>
        <v>106.2</v>
      </c>
      <c r="AJ27" s="43"/>
      <c r="AK27" s="43"/>
      <c r="AL27" s="43"/>
      <c r="AM27" s="43">
        <f>AM28-SUM(AM4:AM26)</f>
        <v>86.39</v>
      </c>
      <c r="AN27" s="43">
        <f>AN28-SUM(AN4:AN26)</f>
        <v>450.7</v>
      </c>
      <c r="AO27" s="61"/>
      <c r="AP27" s="62"/>
    </row>
    <row r="28" spans="1:42" s="35" customFormat="1" ht="33" customHeight="1">
      <c r="A28" s="45">
        <v>24</v>
      </c>
      <c r="B28" s="46" t="s">
        <v>79</v>
      </c>
      <c r="C28" s="47">
        <v>14056.09</v>
      </c>
      <c r="D28" s="47">
        <v>21.21</v>
      </c>
      <c r="E28" s="47">
        <v>52.89</v>
      </c>
      <c r="F28" s="47">
        <v>51</v>
      </c>
      <c r="G28" s="47">
        <v>10</v>
      </c>
      <c r="H28" s="47">
        <v>3.4</v>
      </c>
      <c r="I28" s="47">
        <v>480.7</v>
      </c>
      <c r="J28" s="47">
        <v>90</v>
      </c>
      <c r="K28" s="47">
        <v>8.1</v>
      </c>
      <c r="L28" s="47">
        <v>115.2</v>
      </c>
      <c r="M28" s="47">
        <v>60</v>
      </c>
      <c r="N28" s="47">
        <v>257.7</v>
      </c>
      <c r="O28" s="55">
        <v>577.6</v>
      </c>
      <c r="P28" s="47">
        <v>159.19999999999999</v>
      </c>
      <c r="Q28" s="47">
        <v>200</v>
      </c>
      <c r="R28" s="47">
        <v>283</v>
      </c>
      <c r="S28" s="47">
        <v>101.4</v>
      </c>
      <c r="T28" s="47">
        <v>67.400000000000006</v>
      </c>
      <c r="U28" s="47">
        <v>131.1</v>
      </c>
      <c r="V28" s="47">
        <v>216</v>
      </c>
      <c r="W28" s="47">
        <v>2033.1</v>
      </c>
      <c r="X28" s="47">
        <v>1800</v>
      </c>
      <c r="Y28" s="47">
        <v>625.79999999999995</v>
      </c>
      <c r="Z28" s="47">
        <v>2479.8000000000002</v>
      </c>
      <c r="AA28" s="47">
        <v>620</v>
      </c>
      <c r="AB28" s="47">
        <v>233</v>
      </c>
      <c r="AC28" s="47">
        <v>316</v>
      </c>
      <c r="AD28" s="47">
        <v>130.6</v>
      </c>
      <c r="AE28" s="47">
        <v>908.8</v>
      </c>
      <c r="AF28" s="47">
        <v>134.30000000000001</v>
      </c>
      <c r="AG28" s="47">
        <v>132.30000000000001</v>
      </c>
      <c r="AH28" s="47">
        <v>1</v>
      </c>
      <c r="AI28" s="47">
        <v>274.8</v>
      </c>
      <c r="AJ28" s="47">
        <v>83.3</v>
      </c>
      <c r="AK28" s="47">
        <v>72.16</v>
      </c>
      <c r="AL28" s="47">
        <v>7.6</v>
      </c>
      <c r="AM28" s="47">
        <v>121.04</v>
      </c>
      <c r="AN28" s="47">
        <v>450.7</v>
      </c>
      <c r="AO28" s="63">
        <v>745.89</v>
      </c>
      <c r="AP28" s="64">
        <f>SUM(AP4:AP27)</f>
        <v>0</v>
      </c>
    </row>
    <row r="29" spans="1:42" s="34" customFormat="1" ht="21.75" customHeight="1">
      <c r="A29" s="69" t="s">
        <v>80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65"/>
    </row>
    <row r="30" spans="1:42" ht="32.25" hidden="1" customHeight="1">
      <c r="A30" s="48"/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6">
        <v>128</v>
      </c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</row>
    <row r="31" spans="1:42" ht="27" hidden="1" customHeight="1">
      <c r="A31" s="51"/>
      <c r="B31" s="52" t="s">
        <v>79</v>
      </c>
      <c r="C31" s="53">
        <f>SUM(D31:AO31)</f>
        <v>12775.3</v>
      </c>
      <c r="D31" s="53">
        <v>20.7</v>
      </c>
      <c r="E31" s="53">
        <v>54</v>
      </c>
      <c r="F31" s="53">
        <v>24.9</v>
      </c>
      <c r="G31" s="53">
        <v>6</v>
      </c>
      <c r="H31" s="53">
        <v>3.5</v>
      </c>
      <c r="I31" s="53">
        <v>653.9</v>
      </c>
      <c r="J31" s="53">
        <v>94</v>
      </c>
      <c r="K31" s="53">
        <v>15</v>
      </c>
      <c r="L31" s="53">
        <v>100</v>
      </c>
      <c r="M31" s="53">
        <v>75</v>
      </c>
      <c r="N31" s="53">
        <v>239.4</v>
      </c>
      <c r="O31" s="57">
        <v>361.4</v>
      </c>
      <c r="P31" s="53">
        <v>79.400000000000006</v>
      </c>
      <c r="Q31" s="53">
        <v>200</v>
      </c>
      <c r="R31" s="53">
        <v>127.1</v>
      </c>
      <c r="S31" s="53">
        <v>80</v>
      </c>
      <c r="T31" s="53">
        <v>60.6</v>
      </c>
      <c r="U31" s="53"/>
      <c r="V31" s="53">
        <v>40.9</v>
      </c>
      <c r="W31" s="53">
        <v>1272.5999999999999</v>
      </c>
      <c r="X31" s="53">
        <v>1600</v>
      </c>
      <c r="Y31" s="53">
        <v>533.79999999999995</v>
      </c>
      <c r="Z31" s="53">
        <v>1883.3</v>
      </c>
      <c r="AA31" s="53">
        <v>838.5</v>
      </c>
      <c r="AB31" s="53">
        <v>341.1</v>
      </c>
      <c r="AC31" s="53">
        <v>275</v>
      </c>
      <c r="AD31" s="53">
        <v>95.5</v>
      </c>
      <c r="AE31" s="53">
        <v>695</v>
      </c>
      <c r="AF31" s="53">
        <v>106.1</v>
      </c>
      <c r="AG31" s="53">
        <v>180</v>
      </c>
      <c r="AH31" s="53">
        <v>2</v>
      </c>
      <c r="AI31" s="53">
        <v>240</v>
      </c>
      <c r="AJ31" s="53">
        <v>810.9</v>
      </c>
      <c r="AK31" s="53">
        <v>18.899999999999999</v>
      </c>
      <c r="AL31" s="53">
        <v>5.8</v>
      </c>
      <c r="AM31" s="53">
        <v>80</v>
      </c>
      <c r="AN31" s="53"/>
      <c r="AO31" s="53">
        <v>1561</v>
      </c>
    </row>
    <row r="32" spans="1:42" ht="25.5" hidden="1" customHeight="1">
      <c r="A32" s="51"/>
      <c r="B32" s="52"/>
      <c r="C32" s="53">
        <f>SUM(D32:AO32)</f>
        <v>518.29999999999995</v>
      </c>
      <c r="D32" s="53"/>
      <c r="E32" s="53"/>
      <c r="F32" s="53">
        <v>69.3</v>
      </c>
      <c r="G32" s="53"/>
      <c r="H32" s="53"/>
      <c r="I32" s="53"/>
      <c r="J32" s="53"/>
      <c r="K32" s="53">
        <v>200</v>
      </c>
      <c r="L32" s="53"/>
      <c r="M32" s="53">
        <v>65</v>
      </c>
      <c r="N32" s="53"/>
      <c r="O32" s="57"/>
      <c r="P32" s="53"/>
      <c r="Q32" s="53"/>
      <c r="R32" s="53">
        <f>25+50+39</f>
        <v>114</v>
      </c>
      <c r="S32" s="53"/>
      <c r="T32" s="53"/>
      <c r="U32" s="53"/>
      <c r="V32" s="53">
        <v>70</v>
      </c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</row>
    <row r="33" spans="1:41" ht="26.25" hidden="1" customHeight="1">
      <c r="A33" s="51"/>
      <c r="B33" s="52"/>
      <c r="C33" s="53"/>
      <c r="D33" s="53">
        <f t="shared" ref="D33:V33" si="1">D31+D32</f>
        <v>20.7</v>
      </c>
      <c r="E33" s="53">
        <f t="shared" si="1"/>
        <v>54</v>
      </c>
      <c r="F33" s="53">
        <f t="shared" si="1"/>
        <v>94.2</v>
      </c>
      <c r="G33" s="53">
        <f t="shared" si="1"/>
        <v>6</v>
      </c>
      <c r="H33" s="53">
        <f t="shared" si="1"/>
        <v>3.5</v>
      </c>
      <c r="I33" s="53">
        <f t="shared" si="1"/>
        <v>653.9</v>
      </c>
      <c r="J33" s="53">
        <f t="shared" si="1"/>
        <v>94</v>
      </c>
      <c r="K33" s="53">
        <f t="shared" si="1"/>
        <v>215</v>
      </c>
      <c r="L33" s="53">
        <f t="shared" si="1"/>
        <v>100</v>
      </c>
      <c r="M33" s="53">
        <f t="shared" si="1"/>
        <v>140</v>
      </c>
      <c r="N33" s="53">
        <f t="shared" si="1"/>
        <v>239.4</v>
      </c>
      <c r="O33" s="57">
        <f t="shared" si="1"/>
        <v>361.4</v>
      </c>
      <c r="P33" s="53">
        <f t="shared" si="1"/>
        <v>79.400000000000006</v>
      </c>
      <c r="Q33" s="53">
        <f t="shared" si="1"/>
        <v>200</v>
      </c>
      <c r="R33" s="53">
        <f t="shared" si="1"/>
        <v>241.1</v>
      </c>
      <c r="S33" s="53">
        <f t="shared" si="1"/>
        <v>80</v>
      </c>
      <c r="T33" s="53">
        <f t="shared" si="1"/>
        <v>60.6</v>
      </c>
      <c r="U33" s="53"/>
      <c r="V33" s="53">
        <f t="shared" si="1"/>
        <v>110.9</v>
      </c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</row>
  </sheetData>
  <protectedRanges>
    <protectedRange password="CC3D" sqref="W6:X6 C31:C32 C29:AP29 C4:C27 D11:AO27" name="区域1"/>
    <protectedRange password="CC3D" sqref="B17:B19" name="区域1_1"/>
    <protectedRange password="CC3D" sqref="L4:L10" name="区域4"/>
    <protectedRange password="CC3D" sqref="D4:K10 M4:M10" name="区域1_3"/>
    <protectedRange password="CC3D" sqref="C28:AP28" name="区域1_2"/>
  </protectedRanges>
  <mergeCells count="3">
    <mergeCell ref="A1:AP1"/>
    <mergeCell ref="A2:AP2"/>
    <mergeCell ref="A29:AO29"/>
  </mergeCells>
  <phoneticPr fontId="17" type="noConversion"/>
  <printOptions horizontalCentered="1"/>
  <pageMargins left="0.31496062992126" right="0.31496062992126" top="0.74803149606299202" bottom="0.74803149606299202" header="0.31496062992126" footer="0.31496062992126"/>
  <pageSetup paperSize="8" scale="73" orientation="landscape" horizontalDpi="200" verticalDpi="20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33"/>
  <sheetViews>
    <sheetView tabSelected="1" topLeftCell="D1" workbookViewId="0">
      <pane xSplit="1650" ySplit="2145" topLeftCell="C16" activePane="bottomRight"/>
      <selection pane="topRight" activeCell="C1" sqref="C1:AQ1"/>
      <selection pane="bottomLeft" activeCell="D20" sqref="A20:XFD20"/>
      <selection pane="bottomRight" activeCell="J33" sqref="J33"/>
    </sheetView>
  </sheetViews>
  <sheetFormatPr defaultColWidth="8.875" defaultRowHeight="15"/>
  <cols>
    <col min="1" max="2" width="7.125" style="5" hidden="1" customWidth="1"/>
    <col min="3" max="3" width="4.25" style="6" customWidth="1"/>
    <col min="4" max="4" width="6.875" style="5" customWidth="1"/>
    <col min="5" max="5" width="9.75" style="7" customWidth="1"/>
    <col min="6" max="6" width="6.75" style="8" customWidth="1"/>
    <col min="7" max="7" width="6.75" style="9" customWidth="1"/>
    <col min="8" max="16" width="6.75" style="8" customWidth="1"/>
    <col min="17" max="17" width="6.75" style="9" customWidth="1"/>
    <col min="18" max="23" width="6.75" style="8" customWidth="1"/>
    <col min="24" max="24" width="6.875" style="8" customWidth="1"/>
    <col min="25" max="28" width="8.125" style="8" customWidth="1"/>
    <col min="29" max="36" width="6.75" style="8" customWidth="1"/>
    <col min="37" max="39" width="8.125" style="8" customWidth="1"/>
    <col min="40" max="40" width="5.75" style="8" customWidth="1"/>
    <col min="41" max="42" width="8.125" style="8" customWidth="1"/>
    <col min="43" max="43" width="1.25" style="8" hidden="1" customWidth="1"/>
    <col min="44" max="16384" width="8.875" style="8"/>
  </cols>
  <sheetData>
    <row r="1" spans="1:43" ht="37.9" customHeight="1">
      <c r="C1" s="71" t="s">
        <v>138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</row>
    <row r="2" spans="1:43" ht="19.5" customHeight="1">
      <c r="C2" s="72" t="s">
        <v>81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3"/>
    </row>
    <row r="3" spans="1:43" s="1" customFormat="1" ht="36" customHeight="1">
      <c r="A3" s="5" t="s">
        <v>82</v>
      </c>
      <c r="B3" s="10" t="s">
        <v>83</v>
      </c>
      <c r="C3" s="11" t="s">
        <v>84</v>
      </c>
      <c r="D3" s="12" t="s">
        <v>85</v>
      </c>
      <c r="E3" s="12" t="s">
        <v>86</v>
      </c>
      <c r="F3" s="13" t="s">
        <v>87</v>
      </c>
      <c r="G3" s="14" t="s">
        <v>88</v>
      </c>
      <c r="H3" s="12" t="s">
        <v>7</v>
      </c>
      <c r="I3" s="12" t="s">
        <v>8</v>
      </c>
      <c r="J3" s="13" t="s">
        <v>9</v>
      </c>
      <c r="K3" s="12" t="s">
        <v>89</v>
      </c>
      <c r="L3" s="12" t="s">
        <v>11</v>
      </c>
      <c r="M3" s="12" t="s">
        <v>12</v>
      </c>
      <c r="N3" s="13" t="s">
        <v>13</v>
      </c>
      <c r="O3" s="13" t="s">
        <v>90</v>
      </c>
      <c r="P3" s="12" t="s">
        <v>15</v>
      </c>
      <c r="Q3" s="24" t="s">
        <v>91</v>
      </c>
      <c r="R3" s="12" t="s">
        <v>17</v>
      </c>
      <c r="S3" s="12" t="s">
        <v>18</v>
      </c>
      <c r="T3" s="12" t="s">
        <v>19</v>
      </c>
      <c r="U3" s="12" t="s">
        <v>92</v>
      </c>
      <c r="V3" s="12" t="s">
        <v>21</v>
      </c>
      <c r="W3" s="12" t="s">
        <v>22</v>
      </c>
      <c r="X3" s="12" t="s">
        <v>23</v>
      </c>
      <c r="Y3" s="12" t="s">
        <v>140</v>
      </c>
      <c r="Z3" s="25" t="s">
        <v>93</v>
      </c>
      <c r="AA3" s="12" t="s">
        <v>94</v>
      </c>
      <c r="AB3" s="25" t="s">
        <v>95</v>
      </c>
      <c r="AC3" s="12" t="s">
        <v>96</v>
      </c>
      <c r="AD3" s="25" t="s">
        <v>97</v>
      </c>
      <c r="AE3" s="12" t="s">
        <v>98</v>
      </c>
      <c r="AF3" s="12" t="s">
        <v>31</v>
      </c>
      <c r="AG3" s="12" t="s">
        <v>99</v>
      </c>
      <c r="AH3" s="12" t="s">
        <v>33</v>
      </c>
      <c r="AI3" s="12" t="s">
        <v>100</v>
      </c>
      <c r="AJ3" s="12" t="s">
        <v>35</v>
      </c>
      <c r="AK3" s="12" t="s">
        <v>101</v>
      </c>
      <c r="AL3" s="12" t="s">
        <v>37</v>
      </c>
      <c r="AM3" s="12" t="s">
        <v>38</v>
      </c>
      <c r="AN3" s="12" t="s">
        <v>102</v>
      </c>
      <c r="AO3" s="12" t="s">
        <v>40</v>
      </c>
      <c r="AP3" s="25" t="s">
        <v>103</v>
      </c>
      <c r="AQ3" s="30" t="s">
        <v>43</v>
      </c>
    </row>
    <row r="4" spans="1:43" s="2" customFormat="1" ht="23.45" customHeight="1">
      <c r="A4" s="15">
        <v>32</v>
      </c>
      <c r="B4" s="15"/>
      <c r="C4" s="11">
        <v>1</v>
      </c>
      <c r="D4" s="12" t="s">
        <v>104</v>
      </c>
      <c r="E4" s="16">
        <f t="shared" ref="E4:E29" si="0">SUM(F4:AP4)</f>
        <v>244.036</v>
      </c>
      <c r="F4" s="17">
        <f>A4*0.048</f>
        <v>1.536</v>
      </c>
      <c r="G4" s="18">
        <v>14</v>
      </c>
      <c r="H4" s="16">
        <v>5</v>
      </c>
      <c r="I4" s="16"/>
      <c r="J4" s="17"/>
      <c r="K4" s="16"/>
      <c r="L4" s="16">
        <v>62</v>
      </c>
      <c r="M4" s="16"/>
      <c r="N4" s="17">
        <f>A4*0.2</f>
        <v>6.4</v>
      </c>
      <c r="O4" s="17">
        <v>60</v>
      </c>
      <c r="P4" s="16"/>
      <c r="Q4" s="17">
        <f>A4*0.2</f>
        <v>6.4</v>
      </c>
      <c r="R4" s="16">
        <v>2.6</v>
      </c>
      <c r="S4" s="16"/>
      <c r="T4" s="16">
        <v>10</v>
      </c>
      <c r="U4" s="16"/>
      <c r="V4" s="16"/>
      <c r="W4" s="16">
        <v>60</v>
      </c>
      <c r="X4" s="16">
        <v>1.1000000000000001</v>
      </c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>
        <v>15</v>
      </c>
      <c r="AP4" s="16"/>
      <c r="AQ4" s="31" t="s">
        <v>105</v>
      </c>
    </row>
    <row r="5" spans="1:43" s="2" customFormat="1" ht="23.45" customHeight="1">
      <c r="A5" s="15">
        <v>10</v>
      </c>
      <c r="B5" s="15"/>
      <c r="C5" s="11">
        <v>2</v>
      </c>
      <c r="D5" s="12" t="s">
        <v>106</v>
      </c>
      <c r="E5" s="16">
        <f t="shared" si="0"/>
        <v>63.96</v>
      </c>
      <c r="F5" s="17">
        <f t="shared" ref="F5:F25" si="1">A5*0.048</f>
        <v>0.48</v>
      </c>
      <c r="G5" s="18">
        <v>7</v>
      </c>
      <c r="H5" s="16">
        <v>5</v>
      </c>
      <c r="I5" s="16"/>
      <c r="J5" s="17"/>
      <c r="K5" s="16"/>
      <c r="L5" s="16">
        <v>0.7</v>
      </c>
      <c r="M5" s="16"/>
      <c r="N5" s="17">
        <f t="shared" ref="N5:N25" si="2">A5*0.2</f>
        <v>2</v>
      </c>
      <c r="O5" s="17"/>
      <c r="P5" s="16"/>
      <c r="Q5" s="17">
        <f t="shared" ref="Q5:Q27" si="3">A5*0.2</f>
        <v>2</v>
      </c>
      <c r="R5" s="16"/>
      <c r="S5" s="16"/>
      <c r="T5" s="16">
        <v>22.6</v>
      </c>
      <c r="U5" s="16"/>
      <c r="V5" s="16">
        <v>14.28</v>
      </c>
      <c r="W5" s="16"/>
      <c r="X5" s="17">
        <v>9.9</v>
      </c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31" t="s">
        <v>107</v>
      </c>
    </row>
    <row r="6" spans="1:43" s="2" customFormat="1" ht="23.45" customHeight="1">
      <c r="A6" s="15">
        <v>9</v>
      </c>
      <c r="B6" s="15"/>
      <c r="C6" s="11">
        <v>3</v>
      </c>
      <c r="D6" s="12" t="s">
        <v>108</v>
      </c>
      <c r="E6" s="16">
        <f t="shared" si="0"/>
        <v>8005.5020000000004</v>
      </c>
      <c r="F6" s="17">
        <f t="shared" si="1"/>
        <v>0.432</v>
      </c>
      <c r="G6" s="18"/>
      <c r="H6" s="18">
        <v>1</v>
      </c>
      <c r="I6" s="16"/>
      <c r="J6" s="17"/>
      <c r="K6" s="16"/>
      <c r="L6" s="16"/>
      <c r="M6" s="16"/>
      <c r="N6" s="17">
        <f t="shared" si="2"/>
        <v>1.8</v>
      </c>
      <c r="O6" s="17"/>
      <c r="P6" s="16"/>
      <c r="Q6" s="17">
        <f t="shared" si="3"/>
        <v>1.8</v>
      </c>
      <c r="R6" s="16">
        <v>1</v>
      </c>
      <c r="S6" s="16">
        <v>281</v>
      </c>
      <c r="T6" s="16">
        <v>13.45</v>
      </c>
      <c r="U6" s="16"/>
      <c r="V6" s="16"/>
      <c r="W6" s="16"/>
      <c r="X6" s="16">
        <v>30</v>
      </c>
      <c r="Y6" s="16">
        <f>1859.17-132</f>
        <v>1727.17</v>
      </c>
      <c r="Z6" s="16">
        <v>1850</v>
      </c>
      <c r="AA6" s="16">
        <f>596.95-192</f>
        <v>404.95</v>
      </c>
      <c r="AB6" s="16">
        <v>2572.5700000000002</v>
      </c>
      <c r="AC6" s="16">
        <v>534.74</v>
      </c>
      <c r="AD6" s="16">
        <v>241.68</v>
      </c>
      <c r="AE6" s="16"/>
      <c r="AF6" s="16">
        <v>129.69999999999999</v>
      </c>
      <c r="AG6" s="16"/>
      <c r="AH6" s="16"/>
      <c r="AI6" s="16">
        <v>132</v>
      </c>
      <c r="AJ6" s="16">
        <v>1.02</v>
      </c>
      <c r="AK6" s="27"/>
      <c r="AL6" s="16">
        <f>45.07+26.93</f>
        <v>72</v>
      </c>
      <c r="AM6" s="16"/>
      <c r="AN6" s="16">
        <v>9.19</v>
      </c>
      <c r="AO6" s="16"/>
      <c r="AP6" s="16"/>
      <c r="AQ6" s="31" t="s">
        <v>109</v>
      </c>
    </row>
    <row r="7" spans="1:43" s="2" customFormat="1" ht="23.45" customHeight="1">
      <c r="A7" s="15">
        <v>5</v>
      </c>
      <c r="B7" s="15"/>
      <c r="C7" s="11">
        <v>4</v>
      </c>
      <c r="D7" s="12" t="s">
        <v>110</v>
      </c>
      <c r="E7" s="16">
        <f t="shared" si="0"/>
        <v>3.24</v>
      </c>
      <c r="F7" s="17">
        <f t="shared" si="1"/>
        <v>0.24</v>
      </c>
      <c r="G7" s="18"/>
      <c r="H7" s="16"/>
      <c r="I7" s="16"/>
      <c r="J7" s="17"/>
      <c r="K7" s="16"/>
      <c r="L7" s="16"/>
      <c r="M7" s="16"/>
      <c r="N7" s="17">
        <f t="shared" si="2"/>
        <v>1</v>
      </c>
      <c r="O7" s="17"/>
      <c r="P7" s="16"/>
      <c r="Q7" s="17">
        <f t="shared" si="3"/>
        <v>1</v>
      </c>
      <c r="R7" s="16"/>
      <c r="S7" s="16"/>
      <c r="T7" s="16">
        <v>1</v>
      </c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27"/>
      <c r="AL7" s="16"/>
      <c r="AM7" s="16"/>
      <c r="AN7" s="16"/>
      <c r="AO7" s="16"/>
      <c r="AP7" s="16"/>
      <c r="AQ7" s="31" t="s">
        <v>111</v>
      </c>
    </row>
    <row r="8" spans="1:43" s="2" customFormat="1" ht="23.45" customHeight="1">
      <c r="A8" s="15">
        <v>14</v>
      </c>
      <c r="B8" s="15"/>
      <c r="C8" s="11">
        <v>5</v>
      </c>
      <c r="D8" s="12" t="s">
        <v>112</v>
      </c>
      <c r="E8" s="16">
        <f t="shared" si="0"/>
        <v>34.171999999999997</v>
      </c>
      <c r="F8" s="17">
        <f t="shared" si="1"/>
        <v>0.67200000000000004</v>
      </c>
      <c r="G8" s="18">
        <v>5</v>
      </c>
      <c r="H8" s="16">
        <v>6</v>
      </c>
      <c r="I8" s="16"/>
      <c r="J8" s="17"/>
      <c r="K8" s="16"/>
      <c r="L8" s="16">
        <v>4.5999999999999996</v>
      </c>
      <c r="M8" s="16"/>
      <c r="N8" s="17">
        <f t="shared" si="2"/>
        <v>2.8</v>
      </c>
      <c r="O8" s="17"/>
      <c r="P8" s="16"/>
      <c r="Q8" s="17">
        <f t="shared" si="3"/>
        <v>2.8</v>
      </c>
      <c r="R8" s="16"/>
      <c r="S8" s="16"/>
      <c r="T8" s="16">
        <v>11</v>
      </c>
      <c r="U8" s="16"/>
      <c r="V8" s="16"/>
      <c r="W8" s="16"/>
      <c r="X8" s="16">
        <v>1.3</v>
      </c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27"/>
      <c r="AL8" s="16"/>
      <c r="AM8" s="16"/>
      <c r="AN8" s="16"/>
      <c r="AO8" s="18"/>
      <c r="AP8" s="16"/>
      <c r="AQ8" s="31"/>
    </row>
    <row r="9" spans="1:43" s="2" customFormat="1" ht="23.45" customHeight="1">
      <c r="A9" s="15">
        <v>15</v>
      </c>
      <c r="B9" s="15"/>
      <c r="C9" s="11">
        <v>6</v>
      </c>
      <c r="D9" s="12" t="s">
        <v>113</v>
      </c>
      <c r="E9" s="16">
        <f t="shared" si="0"/>
        <v>1551.23</v>
      </c>
      <c r="F9" s="17">
        <f t="shared" si="1"/>
        <v>0.72</v>
      </c>
      <c r="G9" s="18"/>
      <c r="H9" s="16">
        <v>8</v>
      </c>
      <c r="I9" s="16"/>
      <c r="J9" s="17"/>
      <c r="K9" s="16"/>
      <c r="L9" s="16">
        <v>4.67</v>
      </c>
      <c r="M9" s="16"/>
      <c r="N9" s="17">
        <f t="shared" si="2"/>
        <v>3</v>
      </c>
      <c r="O9" s="17"/>
      <c r="P9" s="16"/>
      <c r="Q9" s="17">
        <f t="shared" si="3"/>
        <v>3</v>
      </c>
      <c r="R9" s="16">
        <v>10</v>
      </c>
      <c r="S9" s="16"/>
      <c r="T9" s="16">
        <v>11.37</v>
      </c>
      <c r="U9" s="16"/>
      <c r="V9" s="16"/>
      <c r="W9" s="16"/>
      <c r="X9" s="16">
        <v>18.63</v>
      </c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28">
        <f>1281.79+185.55+27.5-3</f>
        <v>1491.84</v>
      </c>
      <c r="AL9" s="16"/>
      <c r="AM9" s="16"/>
      <c r="AN9" s="16"/>
      <c r="AO9" s="16"/>
      <c r="AP9" s="16"/>
      <c r="AQ9" s="31" t="s">
        <v>114</v>
      </c>
    </row>
    <row r="10" spans="1:43" s="2" customFormat="1" ht="23.45" customHeight="1">
      <c r="A10" s="15">
        <v>14</v>
      </c>
      <c r="B10" s="15"/>
      <c r="C10" s="11">
        <v>7</v>
      </c>
      <c r="D10" s="12" t="s">
        <v>115</v>
      </c>
      <c r="E10" s="16">
        <f t="shared" si="0"/>
        <v>1948.5419999999999</v>
      </c>
      <c r="F10" s="17">
        <f t="shared" si="1"/>
        <v>0.67200000000000004</v>
      </c>
      <c r="G10" s="18"/>
      <c r="H10" s="16">
        <v>0.5</v>
      </c>
      <c r="I10" s="16"/>
      <c r="J10" s="17">
        <v>3</v>
      </c>
      <c r="K10" s="16"/>
      <c r="L10" s="16"/>
      <c r="M10" s="16">
        <v>4.8</v>
      </c>
      <c r="N10" s="17">
        <f t="shared" si="2"/>
        <v>2.8</v>
      </c>
      <c r="O10" s="17"/>
      <c r="P10" s="16"/>
      <c r="Q10" s="17">
        <f t="shared" si="3"/>
        <v>2.8</v>
      </c>
      <c r="R10" s="16"/>
      <c r="S10" s="16"/>
      <c r="T10" s="16">
        <v>9.6</v>
      </c>
      <c r="U10" s="16"/>
      <c r="V10" s="16">
        <v>54.1</v>
      </c>
      <c r="W10" s="16"/>
      <c r="X10" s="16"/>
      <c r="Y10" s="16"/>
      <c r="Z10" s="16"/>
      <c r="AA10" s="16">
        <f>192+450</f>
        <v>642</v>
      </c>
      <c r="AB10" s="16"/>
      <c r="AC10" s="16"/>
      <c r="AD10" s="16"/>
      <c r="AE10" s="16">
        <v>288.52</v>
      </c>
      <c r="AF10" s="16"/>
      <c r="AG10" s="16">
        <v>770</v>
      </c>
      <c r="AH10" s="16">
        <v>140.75</v>
      </c>
      <c r="AI10" s="16"/>
      <c r="AJ10" s="16"/>
      <c r="AK10" s="29"/>
      <c r="AL10" s="16"/>
      <c r="AM10" s="16">
        <v>29</v>
      </c>
      <c r="AN10" s="16"/>
      <c r="AO10" s="16"/>
      <c r="AP10" s="16"/>
      <c r="AQ10" s="31" t="s">
        <v>116</v>
      </c>
    </row>
    <row r="11" spans="1:43" s="2" customFormat="1" ht="23.45" customHeight="1">
      <c r="A11" s="15">
        <v>4</v>
      </c>
      <c r="B11" s="15"/>
      <c r="C11" s="11">
        <v>8</v>
      </c>
      <c r="D11" s="12" t="s">
        <v>117</v>
      </c>
      <c r="E11" s="16">
        <f t="shared" si="0"/>
        <v>14.591999999999999</v>
      </c>
      <c r="F11" s="17">
        <f t="shared" si="1"/>
        <v>0.192</v>
      </c>
      <c r="G11" s="18"/>
      <c r="H11" s="16">
        <v>2.8</v>
      </c>
      <c r="I11" s="16"/>
      <c r="J11" s="17"/>
      <c r="K11" s="16"/>
      <c r="L11" s="16"/>
      <c r="M11" s="16"/>
      <c r="N11" s="17">
        <f t="shared" si="2"/>
        <v>0.8</v>
      </c>
      <c r="O11" s="17"/>
      <c r="P11" s="16"/>
      <c r="Q11" s="17">
        <f t="shared" si="3"/>
        <v>0.8</v>
      </c>
      <c r="R11" s="16">
        <v>10</v>
      </c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29"/>
      <c r="AL11" s="16"/>
      <c r="AM11" s="16"/>
      <c r="AN11" s="16"/>
      <c r="AO11" s="16"/>
      <c r="AP11" s="16"/>
      <c r="AQ11" s="31"/>
    </row>
    <row r="12" spans="1:43" s="2" customFormat="1" ht="23.45" customHeight="1">
      <c r="A12" s="15">
        <v>39</v>
      </c>
      <c r="B12" s="19">
        <v>1612</v>
      </c>
      <c r="C12" s="11">
        <v>9</v>
      </c>
      <c r="D12" s="12" t="s">
        <v>118</v>
      </c>
      <c r="E12" s="16">
        <f t="shared" si="0"/>
        <v>30.020000000000003</v>
      </c>
      <c r="F12" s="17">
        <f t="shared" si="1"/>
        <v>1.8720000000000001</v>
      </c>
      <c r="G12" s="18">
        <v>1</v>
      </c>
      <c r="H12" s="16">
        <v>0.5</v>
      </c>
      <c r="I12" s="16"/>
      <c r="J12" s="17"/>
      <c r="K12" s="16"/>
      <c r="L12" s="16"/>
      <c r="M12" s="16"/>
      <c r="N12" s="17">
        <f t="shared" si="2"/>
        <v>7.8</v>
      </c>
      <c r="O12" s="17"/>
      <c r="P12" s="16"/>
      <c r="Q12" s="17">
        <f t="shared" si="3"/>
        <v>7.8</v>
      </c>
      <c r="R12" s="16">
        <v>2.8</v>
      </c>
      <c r="S12" s="16"/>
      <c r="T12" s="16">
        <v>1.8</v>
      </c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29">
        <f>0.004*B12</f>
        <v>6.4480000000000004</v>
      </c>
      <c r="AL12" s="16"/>
      <c r="AM12" s="16"/>
      <c r="AN12" s="16"/>
      <c r="AO12" s="16"/>
      <c r="AP12" s="16"/>
      <c r="AQ12" s="31"/>
    </row>
    <row r="13" spans="1:43" s="2" customFormat="1" ht="23.45" customHeight="1">
      <c r="A13" s="15">
        <v>28</v>
      </c>
      <c r="B13" s="19">
        <v>1092</v>
      </c>
      <c r="C13" s="11">
        <v>10</v>
      </c>
      <c r="D13" s="12" t="s">
        <v>119</v>
      </c>
      <c r="E13" s="16">
        <f t="shared" si="0"/>
        <v>22.411999999999999</v>
      </c>
      <c r="F13" s="17">
        <f t="shared" si="1"/>
        <v>1.3440000000000001</v>
      </c>
      <c r="G13" s="18">
        <v>1</v>
      </c>
      <c r="H13" s="16">
        <v>0.5</v>
      </c>
      <c r="I13" s="16"/>
      <c r="J13" s="17"/>
      <c r="K13" s="16"/>
      <c r="L13" s="16"/>
      <c r="M13" s="16"/>
      <c r="N13" s="17">
        <f t="shared" si="2"/>
        <v>5.6</v>
      </c>
      <c r="O13" s="17"/>
      <c r="P13" s="16"/>
      <c r="Q13" s="17">
        <f t="shared" si="3"/>
        <v>5.6</v>
      </c>
      <c r="R13" s="16">
        <v>2.5</v>
      </c>
      <c r="S13" s="16"/>
      <c r="T13" s="16">
        <v>1.5</v>
      </c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29">
        <f t="shared" ref="AK13:AK16" si="4">0.004*B13</f>
        <v>4.3680000000000003</v>
      </c>
      <c r="AL13" s="16"/>
      <c r="AM13" s="16"/>
      <c r="AN13" s="16"/>
      <c r="AO13" s="16"/>
      <c r="AP13" s="16"/>
      <c r="AQ13" s="31"/>
    </row>
    <row r="14" spans="1:43" s="2" customFormat="1" ht="23.45" customHeight="1">
      <c r="A14" s="15">
        <v>34</v>
      </c>
      <c r="B14" s="19">
        <v>1783</v>
      </c>
      <c r="C14" s="11">
        <v>11</v>
      </c>
      <c r="D14" s="12" t="s">
        <v>120</v>
      </c>
      <c r="E14" s="16">
        <f t="shared" si="0"/>
        <v>28.763999999999996</v>
      </c>
      <c r="F14" s="17">
        <f t="shared" si="1"/>
        <v>1.6319999999999999</v>
      </c>
      <c r="G14" s="18">
        <v>1</v>
      </c>
      <c r="H14" s="16">
        <v>0.5</v>
      </c>
      <c r="I14" s="16"/>
      <c r="J14" s="17"/>
      <c r="K14" s="16"/>
      <c r="L14" s="16"/>
      <c r="M14" s="16"/>
      <c r="N14" s="17">
        <f t="shared" si="2"/>
        <v>6.8</v>
      </c>
      <c r="O14" s="17"/>
      <c r="P14" s="16"/>
      <c r="Q14" s="17">
        <f t="shared" si="3"/>
        <v>6.8</v>
      </c>
      <c r="R14" s="16">
        <v>2.95</v>
      </c>
      <c r="S14" s="16"/>
      <c r="T14" s="16">
        <v>1.95</v>
      </c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29">
        <f t="shared" si="4"/>
        <v>7.1319999999999997</v>
      </c>
      <c r="AL14" s="16"/>
      <c r="AM14" s="16"/>
      <c r="AN14" s="16"/>
      <c r="AO14" s="18"/>
      <c r="AP14" s="16"/>
      <c r="AQ14" s="31" t="s">
        <v>121</v>
      </c>
    </row>
    <row r="15" spans="1:43" s="2" customFormat="1" ht="23.45" customHeight="1">
      <c r="A15" s="15">
        <v>33</v>
      </c>
      <c r="B15" s="19">
        <v>1294</v>
      </c>
      <c r="C15" s="11">
        <v>12</v>
      </c>
      <c r="D15" s="12" t="s">
        <v>122</v>
      </c>
      <c r="E15" s="16">
        <f t="shared" si="0"/>
        <v>25.759999999999998</v>
      </c>
      <c r="F15" s="17">
        <f t="shared" si="1"/>
        <v>1.5840000000000001</v>
      </c>
      <c r="G15" s="18">
        <v>1</v>
      </c>
      <c r="H15" s="16">
        <v>0.5</v>
      </c>
      <c r="I15" s="16"/>
      <c r="J15" s="17"/>
      <c r="K15" s="16"/>
      <c r="L15" s="16"/>
      <c r="M15" s="16"/>
      <c r="N15" s="17">
        <f t="shared" si="2"/>
        <v>6.6</v>
      </c>
      <c r="O15" s="17"/>
      <c r="P15" s="16"/>
      <c r="Q15" s="17">
        <f t="shared" si="3"/>
        <v>6.6</v>
      </c>
      <c r="R15" s="16">
        <v>2.65</v>
      </c>
      <c r="S15" s="16"/>
      <c r="T15" s="16">
        <v>1.65</v>
      </c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29">
        <f t="shared" si="4"/>
        <v>5.1760000000000002</v>
      </c>
      <c r="AL15" s="16"/>
      <c r="AM15" s="16"/>
      <c r="AN15" s="16"/>
      <c r="AO15" s="16"/>
      <c r="AP15" s="16"/>
      <c r="AQ15" s="31"/>
    </row>
    <row r="16" spans="1:43" s="2" customFormat="1" ht="23.45" customHeight="1">
      <c r="A16" s="15">
        <v>50</v>
      </c>
      <c r="B16" s="19">
        <v>2502</v>
      </c>
      <c r="C16" s="11">
        <v>13</v>
      </c>
      <c r="D16" s="12" t="s">
        <v>123</v>
      </c>
      <c r="E16" s="16">
        <f t="shared" si="0"/>
        <v>86.097999999999999</v>
      </c>
      <c r="F16" s="17">
        <f t="shared" si="1"/>
        <v>2.4</v>
      </c>
      <c r="G16" s="18">
        <v>1</v>
      </c>
      <c r="H16" s="16">
        <v>2</v>
      </c>
      <c r="I16" s="16"/>
      <c r="J16" s="17"/>
      <c r="K16" s="16"/>
      <c r="L16" s="16"/>
      <c r="M16" s="16"/>
      <c r="N16" s="17">
        <f t="shared" si="2"/>
        <v>10</v>
      </c>
      <c r="O16" s="17"/>
      <c r="P16" s="16"/>
      <c r="Q16" s="17">
        <f t="shared" si="3"/>
        <v>10</v>
      </c>
      <c r="R16" s="16">
        <v>3.05</v>
      </c>
      <c r="S16" s="16"/>
      <c r="T16" s="16">
        <v>2.0499999999999998</v>
      </c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29">
        <f t="shared" si="4"/>
        <v>10.007999999999999</v>
      </c>
      <c r="AL16" s="16"/>
      <c r="AM16" s="16"/>
      <c r="AN16" s="16"/>
      <c r="AO16" s="16">
        <v>45.59</v>
      </c>
      <c r="AP16" s="16"/>
      <c r="AQ16" s="31"/>
    </row>
    <row r="17" spans="1:43" s="2" customFormat="1" ht="23.45" customHeight="1">
      <c r="A17" s="15">
        <v>15</v>
      </c>
      <c r="B17" s="15"/>
      <c r="C17" s="11">
        <v>14</v>
      </c>
      <c r="D17" s="12" t="s">
        <v>124</v>
      </c>
      <c r="E17" s="16">
        <f t="shared" si="0"/>
        <v>9.3199999999999985</v>
      </c>
      <c r="F17" s="17">
        <f t="shared" si="1"/>
        <v>0.72</v>
      </c>
      <c r="G17" s="18"/>
      <c r="H17" s="16"/>
      <c r="I17" s="16"/>
      <c r="J17" s="17"/>
      <c r="K17" s="16"/>
      <c r="L17" s="16"/>
      <c r="M17" s="16"/>
      <c r="N17" s="17">
        <f t="shared" si="2"/>
        <v>3</v>
      </c>
      <c r="O17" s="17"/>
      <c r="P17" s="16"/>
      <c r="Q17" s="17">
        <f t="shared" si="3"/>
        <v>3</v>
      </c>
      <c r="R17" s="16">
        <v>2</v>
      </c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29">
        <v>0.6</v>
      </c>
      <c r="AL17" s="16"/>
      <c r="AM17" s="16"/>
      <c r="AN17" s="16"/>
      <c r="AO17" s="16"/>
      <c r="AP17" s="16"/>
      <c r="AQ17" s="31"/>
    </row>
    <row r="18" spans="1:43" s="2" customFormat="1" ht="23.45" customHeight="1">
      <c r="A18" s="15">
        <v>14</v>
      </c>
      <c r="B18" s="15"/>
      <c r="C18" s="11">
        <v>15</v>
      </c>
      <c r="D18" s="12" t="s">
        <v>125</v>
      </c>
      <c r="E18" s="16">
        <f t="shared" si="0"/>
        <v>29.272000000000002</v>
      </c>
      <c r="F18" s="17">
        <f t="shared" si="1"/>
        <v>0.67200000000000004</v>
      </c>
      <c r="G18" s="18"/>
      <c r="H18" s="16">
        <v>1</v>
      </c>
      <c r="I18" s="16"/>
      <c r="J18" s="17"/>
      <c r="K18" s="16"/>
      <c r="L18" s="16"/>
      <c r="M18" s="16"/>
      <c r="N18" s="17">
        <f>A18*0.2+9</f>
        <v>11.8</v>
      </c>
      <c r="O18" s="17"/>
      <c r="P18" s="16"/>
      <c r="Q18" s="17">
        <f t="shared" si="3"/>
        <v>2.8</v>
      </c>
      <c r="R18" s="16">
        <v>10</v>
      </c>
      <c r="S18" s="16"/>
      <c r="T18" s="16">
        <v>2</v>
      </c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29">
        <v>1</v>
      </c>
      <c r="AL18" s="16"/>
      <c r="AM18" s="16"/>
      <c r="AN18" s="16"/>
      <c r="AO18" s="16"/>
      <c r="AP18" s="16"/>
      <c r="AQ18" s="31"/>
    </row>
    <row r="19" spans="1:43" s="2" customFormat="1" ht="23.45" customHeight="1">
      <c r="A19" s="15">
        <v>15</v>
      </c>
      <c r="B19" s="15"/>
      <c r="C19" s="11">
        <v>16</v>
      </c>
      <c r="D19" s="12" t="s">
        <v>126</v>
      </c>
      <c r="E19" s="16">
        <f t="shared" si="0"/>
        <v>7.62</v>
      </c>
      <c r="F19" s="17">
        <f t="shared" si="1"/>
        <v>0.72</v>
      </c>
      <c r="G19" s="18"/>
      <c r="H19" s="16">
        <v>0.1</v>
      </c>
      <c r="I19" s="16"/>
      <c r="J19" s="17"/>
      <c r="K19" s="16"/>
      <c r="L19" s="16"/>
      <c r="M19" s="16"/>
      <c r="N19" s="17">
        <f t="shared" si="2"/>
        <v>3</v>
      </c>
      <c r="O19" s="17"/>
      <c r="P19" s="16"/>
      <c r="Q19" s="17">
        <f t="shared" si="3"/>
        <v>3</v>
      </c>
      <c r="R19" s="16">
        <v>0.2</v>
      </c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29">
        <v>0.6</v>
      </c>
      <c r="AL19" s="16"/>
      <c r="AM19" s="16"/>
      <c r="AN19" s="16"/>
      <c r="AO19" s="16"/>
      <c r="AP19" s="16"/>
      <c r="AQ19" s="31"/>
    </row>
    <row r="20" spans="1:43" s="2" customFormat="1" ht="23.45" customHeight="1">
      <c r="A20" s="15">
        <v>20</v>
      </c>
      <c r="B20" s="15"/>
      <c r="C20" s="11">
        <v>17</v>
      </c>
      <c r="D20" s="12" t="s">
        <v>127</v>
      </c>
      <c r="E20" s="16">
        <f t="shared" si="0"/>
        <v>100.03</v>
      </c>
      <c r="F20" s="17">
        <f t="shared" si="1"/>
        <v>0.96</v>
      </c>
      <c r="G20" s="18">
        <v>8</v>
      </c>
      <c r="H20" s="16">
        <v>0.5</v>
      </c>
      <c r="I20" s="16"/>
      <c r="J20" s="17"/>
      <c r="K20" s="16"/>
      <c r="L20" s="16"/>
      <c r="M20" s="16"/>
      <c r="N20" s="17">
        <f t="shared" si="2"/>
        <v>4</v>
      </c>
      <c r="O20" s="17"/>
      <c r="P20" s="16"/>
      <c r="Q20" s="17">
        <f t="shared" si="3"/>
        <v>4</v>
      </c>
      <c r="R20" s="16">
        <v>1.1399999999999999</v>
      </c>
      <c r="S20" s="16"/>
      <c r="T20" s="16">
        <v>1.03</v>
      </c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29">
        <v>0.4</v>
      </c>
      <c r="AL20" s="16"/>
      <c r="AM20" s="16"/>
      <c r="AN20" s="16"/>
      <c r="AO20" s="17">
        <v>80</v>
      </c>
      <c r="AP20" s="16"/>
      <c r="AQ20" s="31"/>
    </row>
    <row r="21" spans="1:43" s="2" customFormat="1" ht="23.45" customHeight="1">
      <c r="A21" s="15">
        <v>12</v>
      </c>
      <c r="B21" s="15"/>
      <c r="C21" s="11">
        <v>18</v>
      </c>
      <c r="D21" s="12" t="s">
        <v>128</v>
      </c>
      <c r="E21" s="16">
        <f t="shared" si="0"/>
        <v>316.71600000000001</v>
      </c>
      <c r="F21" s="17">
        <f t="shared" si="1"/>
        <v>0.57599999999999996</v>
      </c>
      <c r="G21" s="18"/>
      <c r="H21" s="16">
        <v>1</v>
      </c>
      <c r="I21" s="16"/>
      <c r="J21" s="17"/>
      <c r="K21" s="16"/>
      <c r="L21" s="16"/>
      <c r="M21" s="16"/>
      <c r="N21" s="17">
        <f>A21*0.2+15</f>
        <v>17.399999999999999</v>
      </c>
      <c r="O21" s="17"/>
      <c r="P21" s="16"/>
      <c r="Q21" s="17">
        <f t="shared" si="3"/>
        <v>2.4</v>
      </c>
      <c r="R21" s="16">
        <v>10</v>
      </c>
      <c r="S21" s="16"/>
      <c r="T21" s="16">
        <v>2</v>
      </c>
      <c r="U21" s="16"/>
      <c r="V21" s="16"/>
      <c r="W21" s="16"/>
      <c r="X21" s="16">
        <v>5.5</v>
      </c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29">
        <v>9.6</v>
      </c>
      <c r="AL21" s="16"/>
      <c r="AM21" s="16"/>
      <c r="AN21" s="16"/>
      <c r="AO21" s="16">
        <f>22+18.3+38.67+26.67+162.6</f>
        <v>268.24</v>
      </c>
      <c r="AP21" s="16"/>
      <c r="AQ21" s="31" t="s">
        <v>129</v>
      </c>
    </row>
    <row r="22" spans="1:43" s="2" customFormat="1" ht="23.45" customHeight="1">
      <c r="A22" s="20">
        <v>19</v>
      </c>
      <c r="B22" s="20"/>
      <c r="C22" s="11">
        <v>19</v>
      </c>
      <c r="D22" s="12" t="s">
        <v>130</v>
      </c>
      <c r="E22" s="16">
        <f t="shared" si="0"/>
        <v>376.512</v>
      </c>
      <c r="F22" s="17">
        <f t="shared" si="1"/>
        <v>0.91200000000000003</v>
      </c>
      <c r="G22" s="18"/>
      <c r="H22" s="16">
        <v>5.4</v>
      </c>
      <c r="I22" s="16"/>
      <c r="J22" s="17"/>
      <c r="K22" s="16"/>
      <c r="L22" s="16">
        <v>0.8</v>
      </c>
      <c r="M22" s="16"/>
      <c r="N22" s="17">
        <f t="shared" si="2"/>
        <v>3.8</v>
      </c>
      <c r="O22" s="17"/>
      <c r="P22" s="16"/>
      <c r="Q22" s="17">
        <v>345.6</v>
      </c>
      <c r="R22" s="16"/>
      <c r="S22" s="16"/>
      <c r="T22" s="16">
        <v>20</v>
      </c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29"/>
      <c r="AL22" s="16"/>
      <c r="AM22" s="16"/>
      <c r="AN22" s="16"/>
      <c r="AO22" s="16"/>
      <c r="AP22" s="16"/>
      <c r="AQ22" s="31"/>
    </row>
    <row r="23" spans="1:43" s="2" customFormat="1" ht="23.45" customHeight="1">
      <c r="A23" s="20">
        <v>4</v>
      </c>
      <c r="B23" s="20"/>
      <c r="C23" s="11">
        <v>20</v>
      </c>
      <c r="D23" s="12" t="s">
        <v>131</v>
      </c>
      <c r="E23" s="16">
        <f t="shared" si="0"/>
        <v>8.2919999999999998</v>
      </c>
      <c r="F23" s="17">
        <f t="shared" si="1"/>
        <v>0.192</v>
      </c>
      <c r="G23" s="18"/>
      <c r="H23" s="16">
        <v>6.5</v>
      </c>
      <c r="I23" s="16"/>
      <c r="J23" s="17"/>
      <c r="K23" s="16"/>
      <c r="L23" s="16"/>
      <c r="M23" s="16"/>
      <c r="N23" s="17">
        <f t="shared" si="2"/>
        <v>0.8</v>
      </c>
      <c r="O23" s="17"/>
      <c r="P23" s="16"/>
      <c r="Q23" s="17">
        <f t="shared" si="3"/>
        <v>0.8</v>
      </c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29"/>
      <c r="AL23" s="16"/>
      <c r="AM23" s="16"/>
      <c r="AN23" s="16"/>
      <c r="AO23" s="16"/>
      <c r="AP23" s="16"/>
      <c r="AQ23" s="31"/>
    </row>
    <row r="24" spans="1:43" s="2" customFormat="1" ht="23.45" customHeight="1">
      <c r="A24" s="20">
        <v>3</v>
      </c>
      <c r="B24" s="20"/>
      <c r="C24" s="11">
        <v>21</v>
      </c>
      <c r="D24" s="12" t="s">
        <v>132</v>
      </c>
      <c r="E24" s="16">
        <f t="shared" si="0"/>
        <v>165.41399999999999</v>
      </c>
      <c r="F24" s="17">
        <f t="shared" si="1"/>
        <v>0.14399999999999999</v>
      </c>
      <c r="G24" s="18"/>
      <c r="H24" s="16"/>
      <c r="I24" s="16"/>
      <c r="J24" s="17"/>
      <c r="K24" s="16"/>
      <c r="L24" s="16"/>
      <c r="M24" s="16"/>
      <c r="N24" s="17">
        <f t="shared" si="2"/>
        <v>0.6</v>
      </c>
      <c r="O24" s="17"/>
      <c r="P24" s="16"/>
      <c r="Q24" s="17">
        <f t="shared" si="3"/>
        <v>0.6</v>
      </c>
      <c r="R24" s="16"/>
      <c r="S24" s="16"/>
      <c r="T24" s="16"/>
      <c r="U24" s="16">
        <v>119.07</v>
      </c>
      <c r="V24" s="16"/>
      <c r="W24" s="16"/>
      <c r="X24" s="16">
        <v>45</v>
      </c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29"/>
      <c r="AL24" s="16"/>
      <c r="AM24" s="16"/>
      <c r="AN24" s="16"/>
      <c r="AO24" s="16"/>
      <c r="AP24" s="16"/>
      <c r="AQ24" s="31" t="s">
        <v>133</v>
      </c>
    </row>
    <row r="25" spans="1:43" s="2" customFormat="1" ht="23.45" customHeight="1">
      <c r="A25" s="20">
        <v>30</v>
      </c>
      <c r="B25" s="20"/>
      <c r="C25" s="11">
        <v>22</v>
      </c>
      <c r="D25" s="12" t="s">
        <v>134</v>
      </c>
      <c r="E25" s="16">
        <f t="shared" si="0"/>
        <v>2008.81</v>
      </c>
      <c r="F25" s="17">
        <f t="shared" si="1"/>
        <v>1.44</v>
      </c>
      <c r="G25" s="18"/>
      <c r="H25" s="16">
        <v>2</v>
      </c>
      <c r="I25" s="16"/>
      <c r="J25" s="17"/>
      <c r="K25" s="16">
        <v>390</v>
      </c>
      <c r="L25" s="16">
        <v>26.63</v>
      </c>
      <c r="M25" s="16">
        <v>472.39</v>
      </c>
      <c r="N25" s="17">
        <f t="shared" si="2"/>
        <v>6</v>
      </c>
      <c r="O25" s="17"/>
      <c r="P25" s="16">
        <v>114.05</v>
      </c>
      <c r="Q25" s="17">
        <f t="shared" si="3"/>
        <v>6</v>
      </c>
      <c r="R25" s="16">
        <v>21.33</v>
      </c>
      <c r="S25" s="16"/>
      <c r="T25" s="16">
        <v>57</v>
      </c>
      <c r="U25" s="16"/>
      <c r="V25" s="16"/>
      <c r="W25" s="16"/>
      <c r="X25" s="16">
        <v>242.6</v>
      </c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29"/>
      <c r="AL25" s="16"/>
      <c r="AM25" s="16"/>
      <c r="AN25" s="16"/>
      <c r="AO25" s="26">
        <f>1.1+218.27</f>
        <v>219.37</v>
      </c>
      <c r="AP25" s="26">
        <v>450</v>
      </c>
      <c r="AQ25" s="31"/>
    </row>
    <row r="26" spans="1:43" s="2" customFormat="1" ht="23.45" customHeight="1">
      <c r="A26" s="20"/>
      <c r="B26" s="20"/>
      <c r="C26" s="11">
        <v>23</v>
      </c>
      <c r="D26" s="25" t="s">
        <v>139</v>
      </c>
      <c r="E26" s="16">
        <f t="shared" si="0"/>
        <v>400</v>
      </c>
      <c r="F26" s="17">
        <v>20</v>
      </c>
      <c r="G26" s="18"/>
      <c r="H26" s="16">
        <v>49</v>
      </c>
      <c r="I26" s="16"/>
      <c r="J26" s="17"/>
      <c r="K26" s="16"/>
      <c r="L26" s="16">
        <v>0.4</v>
      </c>
      <c r="M26" s="16"/>
      <c r="N26" s="17">
        <v>2.2000000000000002</v>
      </c>
      <c r="O26" s="17"/>
      <c r="P26" s="16"/>
      <c r="Q26" s="17">
        <v>30</v>
      </c>
      <c r="R26" s="16">
        <v>10</v>
      </c>
      <c r="S26" s="16">
        <v>11</v>
      </c>
      <c r="T26" s="16">
        <v>40</v>
      </c>
      <c r="U26" s="16"/>
      <c r="V26" s="16"/>
      <c r="W26" s="16">
        <v>3.6</v>
      </c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29">
        <v>3</v>
      </c>
      <c r="AL26" s="16"/>
      <c r="AM26" s="16"/>
      <c r="AN26" s="16"/>
      <c r="AO26" s="26">
        <f>345.5-114.7</f>
        <v>230.8</v>
      </c>
      <c r="AP26" s="26"/>
      <c r="AQ26" s="31"/>
    </row>
    <row r="27" spans="1:43" s="2" customFormat="1" ht="23.45" customHeight="1">
      <c r="A27" s="15"/>
      <c r="B27" s="15"/>
      <c r="C27" s="11">
        <v>24</v>
      </c>
      <c r="D27" s="21" t="s">
        <v>135</v>
      </c>
      <c r="E27" s="16">
        <f t="shared" si="0"/>
        <v>1075.67</v>
      </c>
      <c r="F27" s="17">
        <v>138.44999999999999</v>
      </c>
      <c r="G27" s="18"/>
      <c r="H27" s="16">
        <v>9.1999999999999993</v>
      </c>
      <c r="I27" s="16">
        <v>10</v>
      </c>
      <c r="J27" s="17"/>
      <c r="K27" s="16"/>
      <c r="L27" s="16"/>
      <c r="M27" s="16"/>
      <c r="N27" s="17"/>
      <c r="O27" s="17"/>
      <c r="P27" s="16"/>
      <c r="Q27" s="17">
        <f t="shared" si="3"/>
        <v>0</v>
      </c>
      <c r="R27" s="16">
        <v>13.82</v>
      </c>
      <c r="S27" s="16"/>
      <c r="T27" s="16"/>
      <c r="U27" s="16"/>
      <c r="V27" s="16"/>
      <c r="W27" s="16">
        <v>69</v>
      </c>
      <c r="X27" s="16">
        <v>29.04</v>
      </c>
      <c r="Y27" s="16"/>
      <c r="Z27" s="26">
        <v>662.4</v>
      </c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28"/>
      <c r="AL27" s="16"/>
      <c r="AM27" s="16"/>
      <c r="AN27" s="16"/>
      <c r="AO27" s="26">
        <v>143.76</v>
      </c>
      <c r="AP27" s="16"/>
      <c r="AQ27" s="31"/>
    </row>
    <row r="28" spans="1:43" s="3" customFormat="1" ht="23.45" customHeight="1">
      <c r="A28" s="22"/>
      <c r="B28" s="22"/>
      <c r="C28" s="11">
        <v>25</v>
      </c>
      <c r="D28" s="12" t="s">
        <v>136</v>
      </c>
      <c r="E28" s="16">
        <f t="shared" si="0"/>
        <v>16555.984000000004</v>
      </c>
      <c r="F28" s="17">
        <f>SUM(F4:F27)</f>
        <v>178.56199999999998</v>
      </c>
      <c r="G28" s="17">
        <f>SUM(G4:G27)</f>
        <v>39</v>
      </c>
      <c r="H28" s="16">
        <f t="shared" ref="H28:AQ28" si="5">SUM(H4:H27)</f>
        <v>107</v>
      </c>
      <c r="I28" s="16">
        <f t="shared" si="5"/>
        <v>10</v>
      </c>
      <c r="J28" s="17">
        <f t="shared" si="5"/>
        <v>3</v>
      </c>
      <c r="K28" s="16">
        <f t="shared" si="5"/>
        <v>390</v>
      </c>
      <c r="L28" s="16">
        <f t="shared" si="5"/>
        <v>99.8</v>
      </c>
      <c r="M28" s="16">
        <f t="shared" si="5"/>
        <v>477.19</v>
      </c>
      <c r="N28" s="17">
        <f t="shared" si="5"/>
        <v>109.99999999999999</v>
      </c>
      <c r="O28" s="17">
        <f t="shared" si="5"/>
        <v>60</v>
      </c>
      <c r="P28" s="16">
        <f t="shared" si="5"/>
        <v>114.05</v>
      </c>
      <c r="Q28" s="17">
        <f t="shared" si="5"/>
        <v>455.60000000000008</v>
      </c>
      <c r="R28" s="16">
        <f t="shared" si="5"/>
        <v>106.03999999999999</v>
      </c>
      <c r="S28" s="16">
        <f t="shared" si="5"/>
        <v>292</v>
      </c>
      <c r="T28" s="16">
        <f t="shared" si="5"/>
        <v>210</v>
      </c>
      <c r="U28" s="17">
        <f t="shared" si="5"/>
        <v>119.07</v>
      </c>
      <c r="V28" s="17">
        <f t="shared" si="5"/>
        <v>68.38</v>
      </c>
      <c r="W28" s="17">
        <f t="shared" si="5"/>
        <v>132.6</v>
      </c>
      <c r="X28" s="16">
        <f t="shared" si="5"/>
        <v>383.07</v>
      </c>
      <c r="Y28" s="17">
        <f t="shared" si="5"/>
        <v>1727.17</v>
      </c>
      <c r="Z28" s="17">
        <f t="shared" si="5"/>
        <v>2512.4</v>
      </c>
      <c r="AA28" s="17">
        <f t="shared" si="5"/>
        <v>1046.95</v>
      </c>
      <c r="AB28" s="17">
        <f t="shared" si="5"/>
        <v>2572.5700000000002</v>
      </c>
      <c r="AC28" s="17">
        <f t="shared" si="5"/>
        <v>534.74</v>
      </c>
      <c r="AD28" s="17">
        <f t="shared" si="5"/>
        <v>241.68</v>
      </c>
      <c r="AE28" s="17">
        <f t="shared" si="5"/>
        <v>288.52</v>
      </c>
      <c r="AF28" s="17">
        <f t="shared" si="5"/>
        <v>129.69999999999999</v>
      </c>
      <c r="AG28" s="17">
        <f t="shared" si="5"/>
        <v>770</v>
      </c>
      <c r="AH28" s="17">
        <f t="shared" si="5"/>
        <v>140.75</v>
      </c>
      <c r="AI28" s="17">
        <f t="shared" si="5"/>
        <v>132</v>
      </c>
      <c r="AJ28" s="17">
        <f t="shared" si="5"/>
        <v>1.02</v>
      </c>
      <c r="AK28" s="17">
        <f t="shared" si="5"/>
        <v>1540.1719999999998</v>
      </c>
      <c r="AL28" s="17">
        <f t="shared" si="5"/>
        <v>72</v>
      </c>
      <c r="AM28" s="17">
        <f t="shared" si="5"/>
        <v>29</v>
      </c>
      <c r="AN28" s="17">
        <f t="shared" si="5"/>
        <v>9.19</v>
      </c>
      <c r="AO28" s="17">
        <f t="shared" si="5"/>
        <v>1002.76</v>
      </c>
      <c r="AP28" s="17">
        <f t="shared" si="5"/>
        <v>450</v>
      </c>
      <c r="AQ28" s="32">
        <f t="shared" si="5"/>
        <v>0</v>
      </c>
    </row>
    <row r="29" spans="1:43" s="4" customFormat="1" ht="23.45" customHeight="1">
      <c r="A29" s="23"/>
      <c r="B29" s="23"/>
      <c r="C29" s="11">
        <v>26</v>
      </c>
      <c r="D29" s="12" t="s">
        <v>137</v>
      </c>
      <c r="E29" s="16">
        <f t="shared" si="0"/>
        <v>16556.580000000002</v>
      </c>
      <c r="F29" s="17">
        <v>217.56</v>
      </c>
      <c r="G29" s="18"/>
      <c r="H29" s="16">
        <v>107</v>
      </c>
      <c r="I29" s="16">
        <v>10</v>
      </c>
      <c r="J29" s="17">
        <v>3</v>
      </c>
      <c r="K29" s="16">
        <v>390</v>
      </c>
      <c r="L29" s="16">
        <v>100.4</v>
      </c>
      <c r="M29" s="16">
        <v>477.19</v>
      </c>
      <c r="N29" s="17">
        <v>110</v>
      </c>
      <c r="O29" s="17">
        <v>60</v>
      </c>
      <c r="P29" s="16">
        <v>114.05</v>
      </c>
      <c r="Q29" s="17">
        <v>455.6</v>
      </c>
      <c r="R29" s="16">
        <v>106.04</v>
      </c>
      <c r="S29" s="16">
        <v>292</v>
      </c>
      <c r="T29" s="16">
        <v>210</v>
      </c>
      <c r="U29" s="17">
        <v>119.07</v>
      </c>
      <c r="V29" s="17">
        <v>68.38</v>
      </c>
      <c r="W29" s="17">
        <v>132.6</v>
      </c>
      <c r="X29" s="16">
        <f>55.17+327.9</f>
        <v>383.07</v>
      </c>
      <c r="Y29" s="17">
        <f>1859.17-132</f>
        <v>1727.17</v>
      </c>
      <c r="Z29" s="17">
        <f>1850+662.4</f>
        <v>2512.4</v>
      </c>
      <c r="AA29" s="17">
        <v>1046.95</v>
      </c>
      <c r="AB29" s="17">
        <v>2572.5700000000002</v>
      </c>
      <c r="AC29" s="17">
        <v>534.74</v>
      </c>
      <c r="AD29" s="17">
        <v>241.68</v>
      </c>
      <c r="AE29" s="17">
        <v>288.52</v>
      </c>
      <c r="AF29" s="17">
        <v>129.69999999999999</v>
      </c>
      <c r="AG29" s="17">
        <v>770</v>
      </c>
      <c r="AH29" s="17">
        <v>140.75</v>
      </c>
      <c r="AI29" s="17">
        <v>132</v>
      </c>
      <c r="AJ29" s="17">
        <v>1.02</v>
      </c>
      <c r="AK29" s="17">
        <v>1540.17</v>
      </c>
      <c r="AL29" s="17">
        <v>72</v>
      </c>
      <c r="AM29" s="17">
        <v>29</v>
      </c>
      <c r="AN29" s="17">
        <v>9.19</v>
      </c>
      <c r="AO29" s="17">
        <f>39.77+278.66+44.97+639.36</f>
        <v>1002.76</v>
      </c>
      <c r="AP29" s="17">
        <v>450</v>
      </c>
    </row>
    <row r="31" spans="1:43">
      <c r="E31" s="7">
        <v>662.4</v>
      </c>
    </row>
    <row r="32" spans="1:43">
      <c r="E32" s="7">
        <v>15894.18</v>
      </c>
    </row>
    <row r="33" spans="5:5">
      <c r="E33" s="7">
        <f>E31+E32</f>
        <v>16556.580000000002</v>
      </c>
    </row>
  </sheetData>
  <protectedRanges>
    <protectedRange password="CC3D" sqref="Y6:Z6 AL11:AP26 G11:M27 R11:AJ26 O11:P27 R27:AP27 E4:E29" name="区域1"/>
    <protectedRange password="CC3D" sqref="D17:D19" name="区域1_1"/>
    <protectedRange password="CC3D" sqref="N4:N27" name="区域4"/>
    <protectedRange password="CC3D" sqref="F4:M4 O4:O10 G5:M10 F5:F28 G28:AP28" name="区域1_3"/>
    <protectedRange password="CC3D" sqref="AQ28" name="区域1_2"/>
  </protectedRanges>
  <mergeCells count="2">
    <mergeCell ref="C1:AQ1"/>
    <mergeCell ref="C2:AQ2"/>
  </mergeCells>
  <phoneticPr fontId="17" type="noConversion"/>
  <printOptions horizontalCentered="1"/>
  <pageMargins left="0.31496062992126" right="0.31496062992126" top="0.74803149606299202" bottom="0.74803149606299202" header="0.31496062992126" footer="0.31496062992126"/>
  <pageSetup paperSize="8" scale="50" orientation="landscape" horizontalDpi="200" verticalDpi="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5" master="">
    <arrUserId title="区域1" rangeCreator="" othersAccessPermission="edit"/>
    <arrUserId title="区域1_1" rangeCreator="" othersAccessPermission="edit"/>
    <arrUserId title="区域4" rangeCreator="" othersAccessPermission="edit"/>
    <arrUserId title="区域1_3" rangeCreator="" othersAccessPermission="edit"/>
    <arrUserId title="区域1_2" rangeCreator="" othersAccessPermission="edit"/>
  </rangeList>
  <rangeList sheetStid="6" master="">
    <arrUserId title="区域1" rangeCreator="" othersAccessPermission="edit"/>
    <arrUserId title="区域1_1" rangeCreator="" othersAccessPermission="edit"/>
    <arrUserId title="区域4" rangeCreator="" othersAccessPermission="edit"/>
    <arrUserId title="区域1_3" rangeCreator="" othersAccessPermission="edit"/>
    <arrUserId title="区域1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定稿</vt:lpstr>
      <vt:lpstr>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谷银平</cp:lastModifiedBy>
  <cp:lastPrinted>2022-03-25T07:45:51Z</cp:lastPrinted>
  <dcterms:created xsi:type="dcterms:W3CDTF">2006-09-13T11:21:00Z</dcterms:created>
  <dcterms:modified xsi:type="dcterms:W3CDTF">2022-03-25T07:47:15Z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2052-11.1.0.11551</vt:lpwstr>
  </property>
  <property fmtid="{D5CDD505-2E9C-101B-9397-08002B2CF9AE}" pid="3" name="ICV">
    <vt:lpwstr>12476110595740D396561E17CFDB1B2C</vt:lpwstr>
  </property>
</Properties>
</file>